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0" sheetId="3" r:id="rId6"/>
    <sheet state="visible" name="Expenses 2020" sheetId="4" r:id="rId7"/>
    <sheet state="visible" name="Balance Sheet 2020" sheetId="5" r:id="rId8"/>
    <sheet state="visible" name="Ratios 2020" sheetId="6" r:id="rId9"/>
    <sheet state="visible" name="Revenues 2021" sheetId="7" r:id="rId10"/>
    <sheet state="visible" name="Expenses 2021" sheetId="8" r:id="rId11"/>
    <sheet state="visible" name="Balance Sheet 2021" sheetId="9" r:id="rId12"/>
    <sheet state="visible" name="Ratios 2021" sheetId="10" r:id="rId13"/>
    <sheet state="visible" name="Revenues 2022" sheetId="11" r:id="rId14"/>
    <sheet state="visible" name="Expenses 2022" sheetId="12" r:id="rId15"/>
    <sheet state="visible" name="Balance Sheet 2022" sheetId="13" r:id="rId16"/>
    <sheet state="visible" name="Ratios 2022" sheetId="14" r:id="rId17"/>
    <sheet state="visible" name="Multi-Year Ratios" sheetId="15" r:id="rId18"/>
  </sheets>
  <definedNames/>
  <calcPr/>
</workbook>
</file>

<file path=xl/sharedStrings.xml><?xml version="1.0" encoding="utf-8"?>
<sst xmlns="http://schemas.openxmlformats.org/spreadsheetml/2006/main" count="872" uniqueCount="253">
  <si>
    <t>SIECUS: SEX ED FOR SOCIAL CHANGE</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</si>
  <si>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</si>
  <si>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</si>
  <si>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</si>
  <si>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</si>
  <si>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</si>
  <si>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</si>
  <si>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</si>
  <si>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</si>
  <si>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</si>
  <si>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</si>
  <si>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</si>
  <si>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</si>
  <si>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</si>
  <si>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</si>
  <si>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</si>
  <si>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</si>
  <si>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</si>
  <si>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</si>
  <si>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</si>
  <si>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</si>
  <si>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</si>
  <si>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</si>
  <si>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</si>
  <si>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</si>
  <si>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</si>
  <si>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</si>
  <si>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</si>
  <si>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</si>
  <si>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</si>
  <si>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</si>
  <si>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</si>
  <si>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</si>
  <si>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</si>
  <si>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</si>
  <si>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</si>
  <si>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</si>
  <si>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</si>
  <si>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</si>
  <si>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</si>
  <si>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</si>
  <si>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</si>
  <si>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</si>
  <si>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</si>
  <si>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</si>
  <si>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</si>
  <si>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</si>
  <si>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</si>
  <si>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</si>
  <si>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</si>
  <si>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</si>
  <si>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</si>
  <si>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</si>
  <si>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</si>
  <si>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</si>
  <si>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</si>
  <si>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</si>
  <si>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</si>
  <si>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</si>
  <si>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</si>
  <si>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</si>
  <si>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</si>
  <si>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</si>
  <si>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</si>
  <si>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</si>
  <si>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</si>
  <si>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</si>
  <si>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</si>
  <si>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</si>
  <si>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</si>
  <si>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</si>
  <si>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</si>
  <si>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</si>
  <si>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</si>
  <si>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</si>
  <si>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</si>
  <si>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</si>
  <si>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</si>
  <si>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</si>
  <si>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</si>
  <si>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</si>
  <si>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</si>
  <si>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</si>
  <si>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</si>
  <si>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</si>
  <si>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</si>
  <si>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</si>
  <si>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</si>
  <si>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</si>
  <si>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</si>
  <si>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</si>
  <si>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</si>
  <si>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</si>
  <si>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</si>
  <si>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</si>
  <si>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</si>
  <si>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FEE FOR SERVICE</t>
  </si>
  <si>
    <t>PUBLICATIONS AND OTHER</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</si>
  <si>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</si>
  <si>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</si>
  <si>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</si>
  <si>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</si>
  <si>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</si>
  <si>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</si>
  <si>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</si>
  <si>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</si>
  <si>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</si>
  <si>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</si>
  <si>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</si>
  <si>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</si>
  <si>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</si>
  <si>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</si>
  <si>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</si>
  <si>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</si>
  <si>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</si>
  <si>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</si>
  <si>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</si>
  <si>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</si>
  <si>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</si>
  <si>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</si>
  <si>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</si>
  <si>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</si>
  <si>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</si>
  <si>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</si>
  <si>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</si>
  <si>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</si>
  <si>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</si>
  <si>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</si>
  <si>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</si>
  <si>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</si>
  <si>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</si>
  <si>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</si>
  <si>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</si>
  <si>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</si>
  <si>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</si>
  <si>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STAFF DEVELOPMENT</t>
  </si>
  <si>
    <t>COMMUNICATIONS</t>
  </si>
  <si>
    <t>BANK FEES</t>
  </si>
  <si>
    <t>MISCELLANEOUS</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</si>
  <si>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</si>
  <si>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</si>
  <si>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</si>
  <si>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</si>
  <si>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</si>
  <si>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</si>
  <si>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</si>
  <si>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</si>
  <si>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</si>
  <si>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</si>
  <si>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</si>
  <si>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</si>
  <si>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</si>
  <si>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</si>
  <si>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</si>
  <si>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</si>
  <si>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</si>
  <si>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</si>
  <si>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</si>
  <si>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</si>
  <si>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</si>
  <si>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</si>
  <si>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</si>
  <si>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</si>
  <si>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</si>
  <si>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</si>
  <si>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</si>
  <si>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</si>
  <si>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</si>
  <si>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</si>
  <si>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</si>
  <si>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</si>
  <si>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</si>
  <si>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</si>
  <si>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</si>
  <si>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</si>
  <si>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</si>
  <si>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</si>
  <si>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</si>
  <si>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</si>
  <si>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</si>
  <si>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</si>
  <si>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</si>
  <si>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</si>
  <si>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</si>
  <si>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</si>
  <si>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</si>
  <si>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</si>
  <si>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</si>
  <si>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</si>
  <si>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</si>
  <si>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</si>
  <si>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</si>
  <si>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</si>
  <si>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</si>
  <si>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</si>
  <si>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</si>
  <si>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</si>
  <si>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</si>
  <si>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</si>
  <si>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</si>
  <si>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</si>
  <si>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</si>
  <si>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</si>
  <si>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</si>
  <si>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</si>
  <si>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</si>
  <si>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</si>
  <si>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</si>
  <si>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</si>
  <si>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</si>
  <si>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</si>
  <si>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</si>
  <si>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</si>
  <si>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</si>
  <si>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</si>
  <si>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</si>
  <si>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</si>
  <si>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</si>
  <si>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</si>
  <si>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</si>
  <si>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</si>
  <si>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</si>
  <si>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</si>
  <si>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</si>
  <si>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</si>
  <si>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</si>
  <si>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</si>
  <si>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</si>
  <si>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</si>
  <si>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</si>
  <si>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</si>
  <si>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</si>
  <si>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</si>
  <si>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</si>
  <si>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</si>
  <si>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</si>
  <si>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</si>
  <si>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</si>
  <si>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</si>
  <si>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</si>
  <si>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t>FEE FPR SERVICE</t>
  </si>
  <si>
    <t>INTERNS</t>
  </si>
  <si>
    <t>MINIGRANTS</t>
  </si>
  <si>
    <t>STAFF DEVELOPMEMT</t>
  </si>
  <si>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</si>
  <si>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</si>
  <si>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r>
      <rPr>
        <rFont val="Roboto"/>
        <b/>
        <color rgb="FF000000"/>
        <sz val="10.0"/>
      </rPr>
      <t xml:space="preserve">Program Expenses </t>
    </r>
    <r>
      <rPr>
        <rFont val="Roboto"/>
        <b/>
        <i/>
        <color rgb="FF000000"/>
        <sz val="10.0"/>
      </rPr>
      <t xml:space="preserve">(Program Efficiency Ratio) </t>
    </r>
  </si>
  <si>
    <t>2020-2022</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</si>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</sst>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2020.0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SIECUS: SEX ED FOR SOCIAL CHANGE</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SIECUS: SEX ED FOR SOCIAL CHANGE</v>
      </c>
      <c r="B1" s="5"/>
      <c r="C1" s="2">
        <f>'READ HERE FIRST'!B5</f>
        <v>2020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1110568.0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1110568</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2216.0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79</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35093.0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v>2109.0</v>
      </c>
      <c r="E28" s="75">
        <f>E26-E27</f>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2109</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t="s">
        <v>96</v>
      </c>
      <c r="D39" s="74"/>
      <c r="E39" s="48">
        <v>19210.0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t="s">
        <v>97</v>
      </c>
      <c r="D40" s="74"/>
      <c r="E40" s="48">
        <v>11917.0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98</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31127</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99</v>
      </c>
      <c r="D44" s="88"/>
      <c r="E44" s="88"/>
      <c r="F44" s="89">
        <f>sum(F16:F43)+F9</f>
        <v>1146020</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SIECUS: SEX ED FOR SOCIAL CHANGE</v>
      </c>
      <c r="B1" s="2">
        <f>'READ HERE FIRST'!B5</f>
        <v>2020</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100</v>
      </c>
      <c r="D2" s="42" t="s">
        <v>101</v>
      </c>
      <c r="E2" s="42" t="s">
        <v>102</v>
      </c>
      <c r="F2" s="42" t="s">
        <v>103</v>
      </c>
      <c r="G2" s="43"/>
      <c r="H2" s="43"/>
      <c r="I2" s="43"/>
      <c r="J2" s="43"/>
      <c r="K2" s="43"/>
      <c r="L2" s="43"/>
      <c r="M2" s="43"/>
      <c r="N2" s="43"/>
      <c r="O2" s="43"/>
      <c r="P2" s="43"/>
      <c r="Q2" s="43"/>
      <c r="R2" s="43"/>
      <c r="S2" s="43"/>
      <c r="T2" s="43"/>
      <c r="U2" s="43"/>
      <c r="V2" s="43"/>
      <c r="W2" s="43"/>
      <c r="X2" s="43"/>
      <c r="Y2" s="43"/>
      <c r="Z2" s="43"/>
    </row>
    <row r="3">
      <c r="A3" s="80">
        <v>1.0</v>
      </c>
      <c r="B3" s="96" t="s">
        <v>104</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105</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106</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107</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108</v>
      </c>
      <c r="C7" s="98">
        <f t="shared" si="1"/>
        <v>131849</v>
      </c>
      <c r="D7" s="99">
        <v>86282.0</v>
      </c>
      <c r="E7" s="99">
        <v>22770.0</v>
      </c>
      <c r="F7" s="99">
        <v>22797.0</v>
      </c>
      <c r="G7" s="43"/>
      <c r="H7" s="43"/>
      <c r="I7" s="43"/>
      <c r="J7" s="43"/>
      <c r="K7" s="43"/>
      <c r="L7" s="43"/>
      <c r="M7" s="43"/>
      <c r="N7" s="43"/>
      <c r="O7" s="43"/>
      <c r="P7" s="43"/>
      <c r="Q7" s="43"/>
      <c r="R7" s="43"/>
      <c r="S7" s="43"/>
      <c r="T7" s="43"/>
      <c r="U7" s="43"/>
      <c r="V7" s="43"/>
      <c r="W7" s="43"/>
      <c r="X7" s="43"/>
      <c r="Y7" s="43"/>
      <c r="Z7" s="43"/>
    </row>
    <row r="8">
      <c r="A8" s="80">
        <v>6.0</v>
      </c>
      <c r="B8" s="96" t="s">
        <v>109</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110</v>
      </c>
      <c r="C9" s="98">
        <f t="shared" si="1"/>
        <v>72186</v>
      </c>
      <c r="D9" s="99">
        <v>51813.0</v>
      </c>
      <c r="E9" s="99">
        <v>10450.0</v>
      </c>
      <c r="F9" s="99">
        <v>9923.0</v>
      </c>
      <c r="G9" s="43"/>
      <c r="H9" s="43"/>
      <c r="I9" s="43"/>
      <c r="J9" s="43"/>
      <c r="K9" s="43"/>
      <c r="L9" s="43"/>
      <c r="M9" s="43"/>
      <c r="N9" s="43"/>
      <c r="O9" s="43"/>
      <c r="P9" s="43"/>
      <c r="Q9" s="43"/>
      <c r="R9" s="43"/>
      <c r="S9" s="43"/>
      <c r="T9" s="43"/>
      <c r="U9" s="43"/>
      <c r="V9" s="43"/>
      <c r="W9" s="43"/>
      <c r="X9" s="43"/>
      <c r="Y9" s="43"/>
      <c r="Z9" s="43"/>
    </row>
    <row r="10">
      <c r="A10" s="80">
        <v>8.0</v>
      </c>
      <c r="B10" s="96" t="s">
        <v>111</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112</v>
      </c>
      <c r="C11" s="98">
        <f t="shared" si="1"/>
        <v>9080</v>
      </c>
      <c r="D11" s="99">
        <v>6440.0</v>
      </c>
      <c r="E11" s="99">
        <v>1348.0</v>
      </c>
      <c r="F11" s="99">
        <v>1292.0</v>
      </c>
      <c r="G11" s="43"/>
      <c r="H11" s="43"/>
      <c r="I11" s="43"/>
      <c r="J11" s="43"/>
      <c r="K11" s="43"/>
      <c r="L11" s="43"/>
      <c r="M11" s="43"/>
      <c r="N11" s="43"/>
      <c r="O11" s="43"/>
      <c r="P11" s="43"/>
      <c r="Q11" s="43"/>
      <c r="R11" s="43"/>
      <c r="S11" s="43"/>
      <c r="T11" s="43"/>
      <c r="U11" s="43"/>
      <c r="V11" s="43"/>
      <c r="W11" s="43"/>
      <c r="X11" s="43"/>
      <c r="Y11" s="43"/>
      <c r="Z11" s="43"/>
    </row>
    <row r="12">
      <c r="A12" s="45">
        <v>10.0</v>
      </c>
      <c r="B12" s="46" t="s">
        <v>113</v>
      </c>
      <c r="C12" s="98">
        <f t="shared" si="1"/>
        <v>14269</v>
      </c>
      <c r="D12" s="99">
        <v>9677.0</v>
      </c>
      <c r="E12" s="99">
        <v>2314.0</v>
      </c>
      <c r="F12" s="99">
        <v>2278.0</v>
      </c>
      <c r="G12" s="43"/>
      <c r="H12" s="43"/>
      <c r="I12" s="43"/>
      <c r="J12" s="43"/>
      <c r="K12" s="43"/>
      <c r="L12" s="43"/>
      <c r="M12" s="43"/>
      <c r="N12" s="43"/>
      <c r="O12" s="43"/>
      <c r="P12" s="43"/>
      <c r="Q12" s="43"/>
      <c r="R12" s="43"/>
      <c r="S12" s="43"/>
      <c r="T12" s="43"/>
      <c r="U12" s="43"/>
      <c r="V12" s="43"/>
      <c r="W12" s="43"/>
      <c r="X12" s="43"/>
      <c r="Y12" s="43"/>
      <c r="Z12" s="43"/>
    </row>
    <row r="13">
      <c r="A13" s="45">
        <v>11.0</v>
      </c>
      <c r="B13" s="46" t="s">
        <v>114</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115</v>
      </c>
      <c r="B14" s="46" t="s">
        <v>116</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117</v>
      </c>
      <c r="C15" s="98">
        <f t="shared" si="1"/>
        <v>4311</v>
      </c>
      <c r="D15" s="99">
        <v>0.0</v>
      </c>
      <c r="E15" s="99">
        <v>4311.0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118</v>
      </c>
      <c r="C16" s="98">
        <f t="shared" si="1"/>
        <v>50260</v>
      </c>
      <c r="D16" s="99">
        <v>10572.0</v>
      </c>
      <c r="E16" s="99">
        <v>39688.0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119</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120</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121</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122</v>
      </c>
      <c r="C20" s="98">
        <f t="shared" si="1"/>
        <v>220513</v>
      </c>
      <c r="D20" s="99">
        <v>169443.0</v>
      </c>
      <c r="E20" s="99">
        <v>3508.0</v>
      </c>
      <c r="F20" s="99">
        <v>47562.0</v>
      </c>
      <c r="G20" s="43"/>
      <c r="H20" s="43"/>
      <c r="I20" s="43"/>
      <c r="J20" s="43"/>
      <c r="K20" s="43"/>
      <c r="L20" s="43"/>
      <c r="M20" s="43"/>
      <c r="N20" s="43"/>
      <c r="O20" s="43"/>
      <c r="P20" s="43"/>
      <c r="Q20" s="43"/>
      <c r="R20" s="43"/>
      <c r="S20" s="43"/>
      <c r="T20" s="43"/>
      <c r="U20" s="43"/>
      <c r="V20" s="43"/>
      <c r="W20" s="43"/>
      <c r="X20" s="43"/>
      <c r="Y20" s="43"/>
      <c r="Z20" s="43"/>
    </row>
    <row r="21">
      <c r="A21" s="45">
        <v>12.0</v>
      </c>
      <c r="B21" s="46" t="s">
        <v>123</v>
      </c>
      <c r="C21" s="98">
        <f t="shared" si="1"/>
        <v>4527</v>
      </c>
      <c r="D21" s="99">
        <v>2962.0</v>
      </c>
      <c r="E21" s="99">
        <v>782.0</v>
      </c>
      <c r="F21" s="99">
        <v>783.0</v>
      </c>
      <c r="G21" s="43"/>
      <c r="H21" s="43"/>
      <c r="I21" s="43"/>
      <c r="J21" s="43"/>
      <c r="K21" s="43"/>
      <c r="L21" s="43"/>
      <c r="M21" s="43"/>
      <c r="N21" s="43"/>
      <c r="O21" s="43"/>
      <c r="P21" s="43"/>
      <c r="Q21" s="43"/>
      <c r="R21" s="43"/>
      <c r="S21" s="43"/>
      <c r="T21" s="43"/>
      <c r="U21" s="43"/>
      <c r="V21" s="43"/>
      <c r="W21" s="43"/>
      <c r="X21" s="43"/>
      <c r="Y21" s="43"/>
      <c r="Z21" s="43"/>
    </row>
    <row r="22">
      <c r="A22" s="45">
        <v>13.0</v>
      </c>
      <c r="B22" s="46" t="s">
        <v>124</v>
      </c>
      <c r="C22" s="98">
        <f t="shared" si="1"/>
        <v>19724</v>
      </c>
      <c r="D22" s="99">
        <v>12907.0</v>
      </c>
      <c r="E22" s="99">
        <v>3407.0</v>
      </c>
      <c r="F22" s="99">
        <v>3410.0</v>
      </c>
      <c r="G22" s="43"/>
      <c r="H22" s="43"/>
      <c r="I22" s="43"/>
      <c r="J22" s="43"/>
      <c r="K22" s="43"/>
      <c r="L22" s="43"/>
      <c r="M22" s="43"/>
      <c r="N22" s="43"/>
      <c r="O22" s="43"/>
      <c r="P22" s="43"/>
      <c r="Q22" s="43"/>
      <c r="R22" s="43"/>
      <c r="S22" s="43"/>
      <c r="T22" s="43"/>
      <c r="U22" s="43"/>
      <c r="V22" s="43"/>
      <c r="W22" s="43"/>
      <c r="X22" s="43"/>
      <c r="Y22" s="43"/>
      <c r="Z22" s="43"/>
    </row>
    <row r="23">
      <c r="A23" s="45">
        <v>14.0</v>
      </c>
      <c r="B23" s="46" t="s">
        <v>125</v>
      </c>
      <c r="C23" s="98">
        <f t="shared" si="1"/>
        <v>17138</v>
      </c>
      <c r="D23" s="99">
        <v>11215.0</v>
      </c>
      <c r="E23" s="99">
        <v>2960.0</v>
      </c>
      <c r="F23" s="99">
        <v>2963.0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126</v>
      </c>
      <c r="C25" s="98">
        <f t="shared" si="1"/>
        <v>44268</v>
      </c>
      <c r="D25" s="99">
        <v>28969.0</v>
      </c>
      <c r="E25" s="99">
        <v>7645.0</v>
      </c>
      <c r="F25" s="99">
        <v>7654.0</v>
      </c>
      <c r="G25" s="43"/>
      <c r="H25" s="43"/>
      <c r="I25" s="43"/>
      <c r="J25" s="43"/>
      <c r="K25" s="43"/>
      <c r="L25" s="43"/>
      <c r="M25" s="43"/>
      <c r="N25" s="43"/>
      <c r="O25" s="43"/>
      <c r="P25" s="43"/>
      <c r="Q25" s="43"/>
      <c r="R25" s="43"/>
      <c r="S25" s="43"/>
      <c r="T25" s="43"/>
      <c r="U25" s="43"/>
      <c r="V25" s="43"/>
      <c r="W25" s="43"/>
      <c r="X25" s="43"/>
      <c r="Y25" s="43"/>
      <c r="Z25" s="43"/>
    </row>
    <row r="26">
      <c r="A26" s="45">
        <v>17.0</v>
      </c>
      <c r="B26" s="46" t="s">
        <v>127</v>
      </c>
      <c r="C26" s="98">
        <f t="shared" si="1"/>
        <v>732</v>
      </c>
      <c r="D26" s="99">
        <v>479.0</v>
      </c>
      <c r="E26" s="99">
        <v>126.0</v>
      </c>
      <c r="F26" s="99">
        <v>127.0</v>
      </c>
      <c r="G26" s="43"/>
      <c r="H26" s="43"/>
      <c r="I26" s="43"/>
      <c r="J26" s="43"/>
      <c r="K26" s="43"/>
      <c r="L26" s="43"/>
      <c r="M26" s="43"/>
      <c r="N26" s="43"/>
      <c r="O26" s="43"/>
      <c r="P26" s="43"/>
      <c r="Q26" s="43"/>
      <c r="R26" s="43"/>
      <c r="S26" s="43"/>
      <c r="T26" s="43"/>
      <c r="U26" s="43"/>
      <c r="V26" s="43"/>
      <c r="W26" s="43"/>
      <c r="X26" s="43"/>
      <c r="Y26" s="43"/>
      <c r="Z26" s="43"/>
    </row>
    <row r="27">
      <c r="A27" s="80">
        <v>18.0</v>
      </c>
      <c r="B27" s="96" t="s">
        <v>128</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129</v>
      </c>
      <c r="C28" s="98">
        <f t="shared" si="1"/>
        <v>1967</v>
      </c>
      <c r="D28" s="99">
        <v>1287.0</v>
      </c>
      <c r="E28" s="99">
        <v>340.0</v>
      </c>
      <c r="F28" s="99">
        <v>340.0</v>
      </c>
      <c r="G28" s="43"/>
      <c r="H28" s="43"/>
      <c r="I28" s="43"/>
      <c r="J28" s="43"/>
      <c r="K28" s="43"/>
      <c r="L28" s="43"/>
      <c r="M28" s="43"/>
      <c r="N28" s="43"/>
      <c r="O28" s="43"/>
      <c r="P28" s="43"/>
      <c r="Q28" s="43"/>
      <c r="R28" s="43"/>
      <c r="S28" s="43"/>
      <c r="T28" s="43"/>
      <c r="U28" s="43"/>
      <c r="V28" s="43"/>
      <c r="W28" s="43"/>
      <c r="X28" s="43"/>
      <c r="Y28" s="43"/>
      <c r="Z28" s="43"/>
    </row>
    <row r="29">
      <c r="A29" s="45">
        <v>20.0</v>
      </c>
      <c r="B29" s="46" t="s">
        <v>130</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131</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132</v>
      </c>
      <c r="C31" s="98">
        <f t="shared" si="1"/>
        <v>3943</v>
      </c>
      <c r="D31" s="99">
        <v>2580.0</v>
      </c>
      <c r="E31" s="99">
        <v>681.0</v>
      </c>
      <c r="F31" s="99">
        <v>682.0</v>
      </c>
      <c r="G31" s="43"/>
      <c r="H31" s="43"/>
      <c r="I31" s="43"/>
      <c r="J31" s="43"/>
      <c r="K31" s="43"/>
      <c r="L31" s="43"/>
      <c r="M31" s="43"/>
      <c r="N31" s="43"/>
      <c r="O31" s="43"/>
      <c r="P31" s="43"/>
      <c r="Q31" s="43"/>
      <c r="R31" s="43"/>
      <c r="S31" s="43"/>
      <c r="T31" s="43"/>
      <c r="U31" s="43"/>
      <c r="V31" s="43"/>
      <c r="W31" s="43"/>
      <c r="X31" s="43"/>
      <c r="Y31" s="43"/>
      <c r="Z31" s="43"/>
    </row>
    <row r="32">
      <c r="A32" s="45">
        <v>23.0</v>
      </c>
      <c r="B32" s="46" t="s">
        <v>133</v>
      </c>
      <c r="C32" s="98">
        <f t="shared" si="1"/>
        <v>8498</v>
      </c>
      <c r="D32" s="99">
        <v>5561.0</v>
      </c>
      <c r="E32" s="99">
        <v>1468.0</v>
      </c>
      <c r="F32" s="99">
        <v>1469.0</v>
      </c>
      <c r="G32" s="43"/>
      <c r="H32" s="43"/>
      <c r="I32" s="43"/>
      <c r="J32" s="43"/>
      <c r="K32" s="43"/>
      <c r="L32" s="43"/>
      <c r="M32" s="43"/>
      <c r="N32" s="43"/>
      <c r="O32" s="43"/>
      <c r="P32" s="43"/>
      <c r="Q32" s="43"/>
      <c r="R32" s="43"/>
      <c r="S32" s="43"/>
      <c r="T32" s="43"/>
      <c r="U32" s="43"/>
      <c r="V32" s="43"/>
      <c r="W32" s="43"/>
      <c r="X32" s="43"/>
      <c r="Y32" s="43"/>
      <c r="Z32" s="43"/>
    </row>
    <row r="33">
      <c r="A33" s="45">
        <v>24.0</v>
      </c>
      <c r="B33" s="46" t="s">
        <v>134</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115</v>
      </c>
      <c r="B34" s="46" t="s">
        <v>135</v>
      </c>
      <c r="C34" s="98">
        <f t="shared" si="1"/>
        <v>7433</v>
      </c>
      <c r="D34" s="99">
        <v>4864.0</v>
      </c>
      <c r="E34" s="99">
        <v>1284.0</v>
      </c>
      <c r="F34" s="99">
        <v>1285.0</v>
      </c>
      <c r="G34" s="43"/>
      <c r="H34" s="43"/>
      <c r="I34" s="43"/>
      <c r="J34" s="43"/>
      <c r="K34" s="43"/>
      <c r="L34" s="43"/>
      <c r="M34" s="43"/>
      <c r="N34" s="43"/>
      <c r="O34" s="43"/>
      <c r="P34" s="43"/>
      <c r="Q34" s="43"/>
      <c r="R34" s="43"/>
      <c r="S34" s="43"/>
      <c r="T34" s="43"/>
      <c r="U34" s="43"/>
      <c r="V34" s="43"/>
      <c r="W34" s="43"/>
      <c r="X34" s="43"/>
      <c r="Y34" s="43"/>
      <c r="Z34" s="43"/>
    </row>
    <row r="35">
      <c r="A35" s="45" t="s">
        <v>48</v>
      </c>
      <c r="B35" s="102" t="s">
        <v>136</v>
      </c>
      <c r="C35" s="98">
        <f t="shared" si="1"/>
        <v>4842</v>
      </c>
      <c r="D35" s="99">
        <v>3169.0</v>
      </c>
      <c r="E35" s="99">
        <v>836.0</v>
      </c>
      <c r="F35" s="99">
        <v>837.0</v>
      </c>
      <c r="G35" s="43"/>
      <c r="H35" s="43"/>
      <c r="I35" s="43"/>
      <c r="J35" s="43"/>
      <c r="K35" s="43"/>
      <c r="L35" s="43"/>
      <c r="M35" s="43"/>
      <c r="N35" s="43"/>
      <c r="O35" s="43"/>
      <c r="P35" s="43"/>
      <c r="Q35" s="43"/>
      <c r="R35" s="43"/>
      <c r="S35" s="43"/>
      <c r="T35" s="43"/>
      <c r="U35" s="43"/>
      <c r="V35" s="43"/>
      <c r="W35" s="43"/>
      <c r="X35" s="43"/>
      <c r="Y35" s="43"/>
      <c r="Z35" s="43"/>
    </row>
    <row r="36">
      <c r="A36" s="45" t="s">
        <v>50</v>
      </c>
      <c r="B36" s="102" t="s">
        <v>137</v>
      </c>
      <c r="C36" s="98">
        <f t="shared" si="1"/>
        <v>3424</v>
      </c>
      <c r="D36" s="99">
        <v>2241.0</v>
      </c>
      <c r="E36" s="99">
        <v>591.0</v>
      </c>
      <c r="F36" s="99">
        <v>592.0</v>
      </c>
      <c r="G36" s="43"/>
      <c r="H36" s="43"/>
      <c r="I36" s="43"/>
      <c r="J36" s="43"/>
      <c r="K36" s="43"/>
      <c r="L36" s="43"/>
      <c r="M36" s="43"/>
      <c r="N36" s="43"/>
      <c r="O36" s="43"/>
      <c r="P36" s="43"/>
      <c r="Q36" s="43"/>
      <c r="R36" s="43"/>
      <c r="S36" s="43"/>
      <c r="T36" s="43"/>
      <c r="U36" s="43"/>
      <c r="V36" s="43"/>
      <c r="W36" s="43"/>
      <c r="X36" s="43"/>
      <c r="Y36" s="43"/>
      <c r="Z36" s="43"/>
    </row>
    <row r="37">
      <c r="A37" s="45" t="s">
        <v>52</v>
      </c>
      <c r="B37" s="102" t="s">
        <v>138</v>
      </c>
      <c r="C37" s="98">
        <f t="shared" si="1"/>
        <v>3072</v>
      </c>
      <c r="D37" s="99">
        <v>2010.0</v>
      </c>
      <c r="E37" s="99">
        <v>531.0</v>
      </c>
      <c r="F37" s="99">
        <v>531.0</v>
      </c>
      <c r="G37" s="43"/>
      <c r="H37" s="43"/>
      <c r="I37" s="43"/>
      <c r="J37" s="43"/>
      <c r="K37" s="43"/>
      <c r="L37" s="43"/>
      <c r="M37" s="43"/>
      <c r="N37" s="43"/>
      <c r="O37" s="43"/>
      <c r="P37" s="43"/>
      <c r="Q37" s="43"/>
      <c r="R37" s="43"/>
      <c r="S37" s="43"/>
      <c r="T37" s="43"/>
      <c r="U37" s="43"/>
      <c r="V37" s="43"/>
      <c r="W37" s="43"/>
      <c r="X37" s="43"/>
      <c r="Y37" s="43"/>
      <c r="Z37" s="43"/>
    </row>
    <row r="38">
      <c r="A38" s="45" t="s">
        <v>54</v>
      </c>
      <c r="B38" s="46" t="s">
        <v>139</v>
      </c>
      <c r="C38" s="98">
        <f t="shared" si="1"/>
        <v>3025</v>
      </c>
      <c r="D38" s="99">
        <v>3025.0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140</v>
      </c>
      <c r="C40" s="103">
        <f t="shared" ref="C40:F40" si="2">sum(C3:C39)</f>
        <v>625061</v>
      </c>
      <c r="D40" s="103">
        <f t="shared" si="2"/>
        <v>415496</v>
      </c>
      <c r="E40" s="103">
        <f t="shared" si="2"/>
        <v>105040</v>
      </c>
      <c r="F40" s="103">
        <f t="shared" si="2"/>
        <v>104525</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SIECUS: SEX ED FOR SOCIAL CHANGE</v>
      </c>
      <c r="B1" s="5"/>
      <c r="C1" s="2">
        <f>'READ HERE FIRST'!B5</f>
        <v>2020</v>
      </c>
      <c r="D1" s="107"/>
      <c r="E1" s="108"/>
      <c r="F1" s="43"/>
      <c r="G1" s="43"/>
      <c r="H1" s="43"/>
      <c r="I1" s="43"/>
      <c r="J1" s="43"/>
      <c r="K1" s="43"/>
      <c r="L1" s="43"/>
      <c r="M1" s="43"/>
      <c r="N1" s="43"/>
      <c r="O1" s="43"/>
      <c r="P1" s="43"/>
      <c r="Q1" s="43"/>
      <c r="R1" s="43"/>
      <c r="S1" s="43"/>
      <c r="T1" s="43"/>
      <c r="U1" s="43"/>
      <c r="V1" s="43"/>
      <c r="W1" s="43"/>
      <c r="X1" s="43"/>
      <c r="Y1" s="43"/>
      <c r="Z1" s="43"/>
    </row>
    <row r="2">
      <c r="A2" s="109" t="s">
        <v>141</v>
      </c>
      <c r="B2" s="45">
        <v>1.0</v>
      </c>
      <c r="C2" s="46" t="s">
        <v>142</v>
      </c>
      <c r="D2" s="110"/>
      <c r="E2" s="111">
        <v>234306.0</v>
      </c>
      <c r="F2" s="43"/>
      <c r="G2" s="43"/>
      <c r="H2" s="43"/>
      <c r="I2" s="43"/>
      <c r="J2" s="43"/>
      <c r="K2" s="43"/>
      <c r="L2" s="43"/>
      <c r="M2" s="43"/>
      <c r="N2" s="43"/>
      <c r="O2" s="43"/>
      <c r="P2" s="43"/>
      <c r="Q2" s="43"/>
      <c r="R2" s="43"/>
      <c r="S2" s="43"/>
      <c r="T2" s="43"/>
      <c r="U2" s="43"/>
      <c r="V2" s="43"/>
      <c r="W2" s="43"/>
      <c r="X2" s="43"/>
      <c r="Y2" s="43"/>
      <c r="Z2" s="43"/>
    </row>
    <row r="3">
      <c r="A3" s="49"/>
      <c r="B3" s="45">
        <v>2.0</v>
      </c>
      <c r="C3" s="46" t="s">
        <v>143</v>
      </c>
      <c r="D3" s="112"/>
      <c r="E3" s="111">
        <v>0.0</v>
      </c>
      <c r="F3" s="43"/>
      <c r="G3" s="43"/>
      <c r="H3" s="43"/>
      <c r="I3" s="43"/>
      <c r="J3" s="43"/>
      <c r="K3" s="43"/>
      <c r="L3" s="43"/>
      <c r="M3" s="43"/>
      <c r="N3" s="43"/>
      <c r="O3" s="43"/>
      <c r="P3" s="43"/>
      <c r="Q3" s="43"/>
      <c r="R3" s="43"/>
      <c r="S3" s="43"/>
      <c r="T3" s="43"/>
      <c r="U3" s="43"/>
      <c r="V3" s="43"/>
      <c r="W3" s="43"/>
      <c r="X3" s="43"/>
      <c r="Y3" s="43"/>
      <c r="Z3" s="43"/>
    </row>
    <row r="4">
      <c r="A4" s="49"/>
      <c r="B4" s="45">
        <v>3.0</v>
      </c>
      <c r="C4" s="46" t="s">
        <v>144</v>
      </c>
      <c r="D4" s="110"/>
      <c r="E4" s="111">
        <v>370000.0</v>
      </c>
      <c r="F4" s="43"/>
      <c r="G4" s="43"/>
      <c r="H4" s="43"/>
      <c r="I4" s="43"/>
      <c r="J4" s="43"/>
      <c r="K4" s="43"/>
      <c r="L4" s="43"/>
      <c r="M4" s="43"/>
      <c r="N4" s="43"/>
      <c r="O4" s="43"/>
      <c r="P4" s="43"/>
      <c r="Q4" s="43"/>
      <c r="R4" s="43"/>
      <c r="S4" s="43"/>
      <c r="T4" s="43"/>
      <c r="U4" s="43"/>
      <c r="V4" s="43"/>
      <c r="W4" s="43"/>
      <c r="X4" s="43"/>
      <c r="Y4" s="43"/>
      <c r="Z4" s="43"/>
    </row>
    <row r="5">
      <c r="A5" s="49"/>
      <c r="B5" s="45">
        <v>4.0</v>
      </c>
      <c r="C5" s="46" t="s">
        <v>145</v>
      </c>
      <c r="D5" s="112"/>
      <c r="E5" s="111">
        <v>5600.0</v>
      </c>
      <c r="F5" s="43"/>
      <c r="G5" s="43"/>
      <c r="H5" s="43"/>
      <c r="I5" s="43"/>
      <c r="J5" s="43"/>
      <c r="K5" s="43"/>
      <c r="L5" s="43"/>
      <c r="M5" s="43"/>
      <c r="N5" s="43"/>
      <c r="O5" s="43"/>
      <c r="P5" s="43"/>
      <c r="Q5" s="43"/>
      <c r="R5" s="43"/>
      <c r="S5" s="43"/>
      <c r="T5" s="43"/>
      <c r="U5" s="43"/>
      <c r="V5" s="43"/>
      <c r="W5" s="43"/>
      <c r="X5" s="43"/>
      <c r="Y5" s="43"/>
      <c r="Z5" s="43"/>
    </row>
    <row r="6">
      <c r="A6" s="49"/>
      <c r="B6" s="45">
        <v>5.0</v>
      </c>
      <c r="C6" s="51" t="s">
        <v>146</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147</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148</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149</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150</v>
      </c>
      <c r="D10" s="110"/>
      <c r="E10" s="111">
        <v>10341.0</v>
      </c>
      <c r="F10" s="43"/>
      <c r="G10" s="43"/>
      <c r="H10" s="43"/>
      <c r="I10" s="43"/>
      <c r="J10" s="43"/>
      <c r="K10" s="43"/>
      <c r="L10" s="43"/>
      <c r="M10" s="43"/>
      <c r="N10" s="43"/>
      <c r="O10" s="43"/>
      <c r="P10" s="43"/>
      <c r="Q10" s="43"/>
      <c r="R10" s="43"/>
      <c r="S10" s="43"/>
      <c r="T10" s="43"/>
      <c r="U10" s="43"/>
      <c r="V10" s="43"/>
      <c r="W10" s="43"/>
      <c r="X10" s="43"/>
      <c r="Y10" s="43"/>
      <c r="Z10" s="43"/>
    </row>
    <row r="11">
      <c r="A11" s="49"/>
      <c r="B11" s="45" t="s">
        <v>151</v>
      </c>
      <c r="C11" s="46" t="s">
        <v>152</v>
      </c>
      <c r="D11" s="111">
        <v>22913.0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153</v>
      </c>
      <c r="C12" s="46" t="s">
        <v>154</v>
      </c>
      <c r="D12" s="111">
        <v>19295.0</v>
      </c>
      <c r="E12" s="108">
        <f>D11-D12</f>
        <v>3618</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155</v>
      </c>
      <c r="D13" s="112"/>
      <c r="E13" s="111">
        <v>92680.0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156</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157</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158</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159</v>
      </c>
      <c r="D17" s="112"/>
      <c r="E17" s="111">
        <v>105319.0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160</v>
      </c>
      <c r="D18" s="113"/>
      <c r="E18" s="114">
        <f>sum(E2:E17)</f>
        <v>821864</v>
      </c>
      <c r="F18" s="43"/>
      <c r="G18" s="43"/>
      <c r="H18" s="43"/>
      <c r="I18" s="43"/>
      <c r="J18" s="43"/>
      <c r="K18" s="43"/>
      <c r="L18" s="43"/>
      <c r="M18" s="43"/>
      <c r="N18" s="43"/>
      <c r="O18" s="43"/>
      <c r="P18" s="43"/>
      <c r="Q18" s="43"/>
      <c r="R18" s="43"/>
      <c r="S18" s="43"/>
      <c r="T18" s="43"/>
      <c r="U18" s="43"/>
      <c r="V18" s="43"/>
      <c r="W18" s="43"/>
      <c r="X18" s="43"/>
      <c r="Y18" s="43"/>
      <c r="Z18" s="43"/>
    </row>
    <row r="19">
      <c r="A19" s="44" t="s">
        <v>161</v>
      </c>
      <c r="B19" s="115">
        <v>17.0</v>
      </c>
      <c r="C19" s="116" t="s">
        <v>162</v>
      </c>
      <c r="D19" s="117"/>
      <c r="E19" s="111">
        <v>21451.0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163</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164</v>
      </c>
      <c r="D21" s="117"/>
      <c r="E21" s="111">
        <v>26041.0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165</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166</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167</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168</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169</v>
      </c>
      <c r="D26" s="117"/>
      <c r="E26" s="118">
        <v>77308.0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170</v>
      </c>
      <c r="D27" s="117"/>
      <c r="E27" s="118">
        <v>40075.0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171</v>
      </c>
      <c r="D28" s="125"/>
      <c r="E28" s="126">
        <f>sum(E19:E27)</f>
        <v>164875</v>
      </c>
      <c r="F28" s="43"/>
      <c r="G28" s="43"/>
      <c r="H28" s="43"/>
      <c r="I28" s="43"/>
      <c r="J28" s="43"/>
      <c r="K28" s="43"/>
      <c r="L28" s="43"/>
      <c r="M28" s="43"/>
      <c r="N28" s="43"/>
      <c r="O28" s="43"/>
      <c r="P28" s="43"/>
      <c r="Q28" s="43"/>
      <c r="R28" s="43"/>
      <c r="S28" s="43"/>
      <c r="T28" s="43"/>
      <c r="U28" s="43"/>
      <c r="V28" s="43"/>
      <c r="W28" s="43"/>
      <c r="X28" s="43"/>
      <c r="Y28" s="43"/>
      <c r="Z28" s="43"/>
    </row>
    <row r="29">
      <c r="A29" s="65" t="s">
        <v>172</v>
      </c>
      <c r="B29" s="127"/>
      <c r="C29" s="128" t="s">
        <v>173</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174</v>
      </c>
      <c r="D30" s="117"/>
      <c r="E30" s="111">
        <v>12061.0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175</v>
      </c>
      <c r="D31" s="117"/>
      <c r="E31" s="111">
        <v>644928.0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176</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177</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178</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179</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180</v>
      </c>
      <c r="D36" s="131"/>
      <c r="E36" s="126">
        <f>sum(E30:E35)</f>
        <v>656989</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181</v>
      </c>
      <c r="D37" s="135"/>
      <c r="E37" s="136">
        <f>E36+E28</f>
        <v>821864</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SIECUS: SEX ED FOR SOCIAL CHANGE</v>
      </c>
      <c r="B1" s="2">
        <f>'READ HERE FIRST'!B5</f>
        <v>2020</v>
      </c>
      <c r="C1" s="138"/>
      <c r="D1" s="138"/>
      <c r="E1" s="139"/>
      <c r="F1" s="43"/>
      <c r="G1" s="43"/>
      <c r="H1" s="43"/>
      <c r="I1" s="43"/>
      <c r="J1" s="43"/>
      <c r="K1" s="43"/>
      <c r="L1" s="43"/>
      <c r="M1" s="43"/>
      <c r="N1" s="43"/>
      <c r="O1" s="43"/>
      <c r="P1" s="43"/>
      <c r="Q1" s="43"/>
      <c r="R1" s="43"/>
      <c r="S1" s="43"/>
      <c r="T1" s="43"/>
      <c r="U1" s="43"/>
      <c r="V1" s="43"/>
      <c r="W1" s="43"/>
      <c r="X1" s="43"/>
      <c r="Y1" s="43"/>
    </row>
    <row r="2">
      <c r="A2" s="140" t="s">
        <v>182</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183</v>
      </c>
      <c r="C3" s="144" t="s">
        <v>184</v>
      </c>
      <c r="D3" s="145">
        <f>'Expenses 2020'!C40</f>
        <v>625061</v>
      </c>
      <c r="E3" s="146"/>
      <c r="F3" s="43"/>
      <c r="G3" s="43"/>
      <c r="H3" s="43"/>
      <c r="I3" s="43"/>
      <c r="J3" s="43"/>
      <c r="K3" s="43"/>
      <c r="L3" s="43"/>
      <c r="M3" s="43"/>
      <c r="N3" s="43"/>
      <c r="O3" s="43"/>
      <c r="P3" s="43"/>
      <c r="Q3" s="43"/>
      <c r="R3" s="43"/>
      <c r="S3" s="43"/>
      <c r="T3" s="43"/>
      <c r="U3" s="43"/>
      <c r="V3" s="43"/>
      <c r="W3" s="43"/>
      <c r="X3" s="43"/>
      <c r="Y3" s="43"/>
    </row>
    <row r="4">
      <c r="A4" s="138"/>
      <c r="B4" s="49"/>
      <c r="C4" s="144" t="s">
        <v>185</v>
      </c>
      <c r="D4" s="145">
        <f>'Expenses 2020'!C31</f>
        <v>3943</v>
      </c>
      <c r="E4" s="146"/>
      <c r="F4" s="43"/>
      <c r="G4" s="43"/>
      <c r="H4" s="43"/>
      <c r="I4" s="43"/>
      <c r="J4" s="43"/>
      <c r="K4" s="43"/>
      <c r="L4" s="43"/>
      <c r="M4" s="43"/>
      <c r="N4" s="43"/>
      <c r="O4" s="43"/>
      <c r="P4" s="43"/>
      <c r="Q4" s="43"/>
      <c r="R4" s="43"/>
      <c r="S4" s="43"/>
      <c r="T4" s="43"/>
      <c r="U4" s="43"/>
      <c r="V4" s="43"/>
      <c r="W4" s="43"/>
      <c r="X4" s="43"/>
      <c r="Y4" s="43"/>
    </row>
    <row r="5">
      <c r="A5" s="138"/>
      <c r="B5" s="49"/>
      <c r="C5" s="144" t="s">
        <v>186</v>
      </c>
      <c r="D5" s="145">
        <f>D3-D4</f>
        <v>621118</v>
      </c>
      <c r="E5" s="146"/>
      <c r="F5" s="43"/>
      <c r="G5" s="43"/>
      <c r="H5" s="43"/>
      <c r="I5" s="43"/>
      <c r="J5" s="43"/>
      <c r="K5" s="43"/>
      <c r="L5" s="43"/>
      <c r="M5" s="43"/>
      <c r="N5" s="43"/>
      <c r="O5" s="43"/>
      <c r="P5" s="43"/>
      <c r="Q5" s="43"/>
      <c r="R5" s="43"/>
      <c r="S5" s="43"/>
      <c r="T5" s="43"/>
      <c r="U5" s="43"/>
      <c r="V5" s="43"/>
      <c r="W5" s="43"/>
      <c r="X5" s="43"/>
      <c r="Y5" s="43"/>
    </row>
    <row r="6">
      <c r="A6" s="138"/>
      <c r="B6" s="49"/>
      <c r="C6" s="144" t="s">
        <v>187</v>
      </c>
      <c r="D6" s="145">
        <f>D5/12</f>
        <v>51759.83333</v>
      </c>
      <c r="E6" s="146"/>
      <c r="F6" s="43"/>
      <c r="G6" s="43"/>
      <c r="H6" s="43"/>
      <c r="I6" s="43"/>
      <c r="J6" s="43"/>
      <c r="K6" s="43"/>
      <c r="L6" s="43"/>
      <c r="M6" s="43"/>
      <c r="N6" s="43"/>
      <c r="O6" s="43"/>
      <c r="P6" s="43"/>
      <c r="Q6" s="43"/>
      <c r="R6" s="43"/>
      <c r="S6" s="43"/>
      <c r="T6" s="43"/>
      <c r="U6" s="43"/>
      <c r="V6" s="43"/>
      <c r="W6" s="43"/>
      <c r="X6" s="43"/>
      <c r="Y6" s="43"/>
    </row>
    <row r="7">
      <c r="A7" s="138"/>
      <c r="B7" s="49"/>
      <c r="C7" s="144" t="s">
        <v>188</v>
      </c>
      <c r="D7" s="75">
        <f>'Balance Sheet 2020'!E2+'Balance Sheet 2020'!E3</f>
        <v>234306</v>
      </c>
      <c r="E7" s="146"/>
      <c r="F7" s="43"/>
      <c r="G7" s="43"/>
      <c r="H7" s="43"/>
      <c r="I7" s="43"/>
      <c r="J7" s="43"/>
      <c r="K7" s="43"/>
      <c r="L7" s="43"/>
      <c r="M7" s="43"/>
      <c r="N7" s="43"/>
      <c r="O7" s="43"/>
      <c r="P7" s="43"/>
      <c r="Q7" s="43"/>
      <c r="R7" s="43"/>
      <c r="S7" s="43"/>
      <c r="T7" s="43"/>
      <c r="U7" s="43"/>
      <c r="V7" s="43"/>
      <c r="W7" s="43"/>
      <c r="X7" s="43"/>
      <c r="Y7" s="43"/>
    </row>
    <row r="8">
      <c r="A8" s="138"/>
      <c r="B8" s="49"/>
      <c r="C8" s="147" t="s">
        <v>182</v>
      </c>
      <c r="D8" s="148">
        <f>D7/D6</f>
        <v>4.526792011</v>
      </c>
      <c r="E8" s="149" t="s">
        <v>189</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190</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191</v>
      </c>
      <c r="C11" s="144" t="s">
        <v>192</v>
      </c>
      <c r="D11" s="75">
        <f>'Balance Sheet 2020'!E30</f>
        <v>12061</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193</v>
      </c>
      <c r="D12" s="75">
        <f>'Expenses 2020'!C40</f>
        <v>625061</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194</v>
      </c>
      <c r="D13" s="145">
        <f>D12/12</f>
        <v>52088.41667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190</v>
      </c>
      <c r="D14" s="148">
        <f>D11/D13</f>
        <v>0.2315486009</v>
      </c>
      <c r="E14" s="149" t="s">
        <v>189</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195</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196</v>
      </c>
      <c r="C17" s="144" t="s">
        <v>197</v>
      </c>
      <c r="D17" s="75">
        <f>sum('Balance Sheet 2020'!E13:E15)</f>
        <v>92680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193</v>
      </c>
      <c r="D18" s="75">
        <f>'Expenses 2020'!C40</f>
        <v>625061</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194</v>
      </c>
      <c r="D19" s="145">
        <f>D18/12</f>
        <v>52088.41667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198</v>
      </c>
      <c r="D20" s="148">
        <f>D17/D19</f>
        <v>1.779282342</v>
      </c>
      <c r="E20" s="149" t="s">
        <v>189</v>
      </c>
      <c r="F20" s="43"/>
      <c r="G20" s="43"/>
      <c r="H20" s="43"/>
      <c r="I20" s="43"/>
      <c r="J20" s="43"/>
      <c r="K20" s="43"/>
      <c r="L20" s="43"/>
      <c r="M20" s="43"/>
      <c r="N20" s="43"/>
      <c r="O20" s="43"/>
      <c r="P20" s="43"/>
      <c r="Q20" s="43"/>
      <c r="R20" s="43"/>
      <c r="S20" s="43"/>
      <c r="T20" s="43"/>
      <c r="U20" s="43"/>
      <c r="V20" s="43"/>
      <c r="W20" s="43"/>
      <c r="X20" s="43"/>
      <c r="Y20" s="43"/>
    </row>
    <row r="21">
      <c r="A21" s="138"/>
      <c r="B21" s="49"/>
      <c r="C21" s="153" t="s">
        <v>199</v>
      </c>
      <c r="D21" s="154">
        <f>D20+D8</f>
        <v>6.306074353</v>
      </c>
      <c r="E21" s="155" t="s">
        <v>189</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200</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201</v>
      </c>
      <c r="C24" s="159"/>
      <c r="D24" s="160">
        <f>max('Revenues 2020'!E2:E7)</f>
        <v>1110568</v>
      </c>
      <c r="E24" s="161" t="s">
        <v>202</v>
      </c>
      <c r="F24" s="43"/>
      <c r="G24" s="43"/>
      <c r="H24" s="43"/>
      <c r="I24" s="43"/>
      <c r="J24" s="43"/>
      <c r="K24" s="43"/>
      <c r="L24" s="43"/>
      <c r="M24" s="43"/>
      <c r="N24" s="43"/>
      <c r="O24" s="43"/>
      <c r="P24" s="43"/>
      <c r="Q24" s="43"/>
      <c r="R24" s="43"/>
      <c r="S24" s="43"/>
      <c r="T24" s="43"/>
      <c r="U24" s="43"/>
      <c r="V24" s="43"/>
      <c r="W24" s="43"/>
      <c r="X24" s="43"/>
      <c r="Y24" s="43"/>
    </row>
    <row r="25">
      <c r="A25" s="138"/>
      <c r="B25" s="49"/>
      <c r="C25" s="144" t="s">
        <v>203</v>
      </c>
      <c r="D25" s="145">
        <f>'Revenues 2020'!F44</f>
        <v>1146020</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200</v>
      </c>
      <c r="D26" s="162">
        <f>D24/D25</f>
        <v>0.9690651123</v>
      </c>
      <c r="E26" s="149" t="s">
        <v>204</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205</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206</v>
      </c>
      <c r="C29" s="144" t="s">
        <v>207</v>
      </c>
      <c r="D29" s="75">
        <f>SUM('Expenses 2020'!C7:C9)</f>
        <v>204035</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208</v>
      </c>
      <c r="D30" s="75">
        <f>SUM('Expenses 2020'!C10:C12)</f>
        <v>23349</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209</v>
      </c>
      <c r="D31" s="75">
        <f>sum(D29:D30)</f>
        <v>227384</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184</v>
      </c>
      <c r="D32" s="75">
        <f>'Expenses 2020'!C40</f>
        <v>625061</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210</v>
      </c>
      <c r="D33" s="162">
        <f>D31/D32</f>
        <v>0.3637788952</v>
      </c>
      <c r="E33" s="149" t="s">
        <v>211</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212</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213</v>
      </c>
      <c r="C36" s="144" t="s">
        <v>214</v>
      </c>
      <c r="D36" s="75">
        <f>SUM('Expenses 2020'!C10:C11)</f>
        <v>9080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207</v>
      </c>
      <c r="D37" s="75">
        <f>SUM('Expenses 2020'!C7:C9)</f>
        <v>204035</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212</v>
      </c>
      <c r="D38" s="162">
        <f>D36/D37</f>
        <v>0.04450216875</v>
      </c>
      <c r="E38" s="149" t="s">
        <v>215</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216</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217</v>
      </c>
      <c r="C41" s="147" t="s">
        <v>218</v>
      </c>
      <c r="D41" s="75">
        <f>'Expenses 2020'!D40</f>
        <v>415496</v>
      </c>
      <c r="E41" s="164">
        <f t="shared" ref="E41:E44" si="1">D41/$D$44</f>
        <v>0.6647287225</v>
      </c>
      <c r="F41" s="43"/>
      <c r="G41" s="43"/>
      <c r="H41" s="43"/>
      <c r="I41" s="43"/>
      <c r="J41" s="43"/>
      <c r="K41" s="43"/>
      <c r="L41" s="43"/>
      <c r="M41" s="43"/>
      <c r="N41" s="43"/>
      <c r="O41" s="43"/>
      <c r="P41" s="43"/>
      <c r="Q41" s="43"/>
      <c r="R41" s="43"/>
      <c r="S41" s="43"/>
      <c r="T41" s="43"/>
      <c r="U41" s="43"/>
      <c r="V41" s="43"/>
      <c r="W41" s="43"/>
      <c r="X41" s="43"/>
      <c r="Y41" s="43"/>
    </row>
    <row r="42">
      <c r="A42" s="138"/>
      <c r="B42" s="49"/>
      <c r="C42" s="147" t="s">
        <v>219</v>
      </c>
      <c r="D42" s="145">
        <f>'Expenses 2020'!E40</f>
        <v>105040</v>
      </c>
      <c r="E42" s="164">
        <f t="shared" si="1"/>
        <v>0.1680475986</v>
      </c>
      <c r="F42" s="43"/>
      <c r="G42" s="43"/>
      <c r="H42" s="43"/>
      <c r="I42" s="43"/>
      <c r="J42" s="43"/>
      <c r="K42" s="43"/>
      <c r="L42" s="43"/>
      <c r="M42" s="43"/>
      <c r="N42" s="43"/>
      <c r="O42" s="43"/>
      <c r="P42" s="43"/>
      <c r="Q42" s="43"/>
      <c r="R42" s="43"/>
      <c r="S42" s="43"/>
      <c r="T42" s="43"/>
      <c r="U42" s="43"/>
      <c r="V42" s="43"/>
      <c r="W42" s="43"/>
      <c r="X42" s="43"/>
      <c r="Y42" s="43"/>
    </row>
    <row r="43">
      <c r="A43" s="138"/>
      <c r="B43" s="49"/>
      <c r="C43" s="147" t="s">
        <v>220</v>
      </c>
      <c r="D43" s="145">
        <f>'Expenses 2020'!F40</f>
        <v>104525</v>
      </c>
      <c r="E43" s="164">
        <f t="shared" si="1"/>
        <v>0.167223679</v>
      </c>
      <c r="F43" s="43"/>
      <c r="G43" s="43"/>
      <c r="H43" s="43"/>
      <c r="I43" s="43"/>
      <c r="J43" s="43"/>
      <c r="K43" s="43"/>
      <c r="L43" s="43"/>
      <c r="M43" s="43"/>
      <c r="N43" s="43"/>
      <c r="O43" s="43"/>
      <c r="P43" s="43"/>
      <c r="Q43" s="43"/>
      <c r="R43" s="43"/>
      <c r="S43" s="43"/>
      <c r="T43" s="43"/>
      <c r="U43" s="43"/>
      <c r="V43" s="43"/>
      <c r="W43" s="43"/>
      <c r="X43" s="43"/>
      <c r="Y43" s="43"/>
    </row>
    <row r="44">
      <c r="A44" s="138"/>
      <c r="B44" s="49"/>
      <c r="C44" s="144" t="s">
        <v>184</v>
      </c>
      <c r="D44" s="145">
        <f>sum(D41:D43)</f>
        <v>625061</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221</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222</v>
      </c>
      <c r="C47" s="144" t="s">
        <v>223</v>
      </c>
      <c r="D47" s="145">
        <f>'Revenues 2020'!F9</f>
        <v>1110568</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224</v>
      </c>
      <c r="D48" s="145">
        <f>'Expenses 2020'!F40</f>
        <v>104525</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225</v>
      </c>
      <c r="D49" s="165">
        <f>D47/D48</f>
        <v>10.62490313</v>
      </c>
      <c r="E49" s="149" t="s">
        <v>226</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227</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228</v>
      </c>
      <c r="C52" s="144" t="s">
        <v>229</v>
      </c>
      <c r="D52" s="145">
        <f>sum('Balance Sheet 2020'!E2:E10)</f>
        <v>620247</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230</v>
      </c>
      <c r="D53" s="145">
        <f>sum('Balance Sheet 2020'!E19:E22)</f>
        <v>47492</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231</v>
      </c>
      <c r="D54" s="167">
        <f>D52/D53</f>
        <v>13.06003116</v>
      </c>
      <c r="E54" s="149" t="s">
        <v>232</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233</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234</v>
      </c>
      <c r="C57" s="144" t="s">
        <v>235</v>
      </c>
      <c r="D57" s="145">
        <f>sum('Balance Sheet 2020'!E25:E26)</f>
        <v>77308</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236</v>
      </c>
      <c r="D58" s="145">
        <f>'Balance Sheet 2020'!E18</f>
        <v>821864</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237</v>
      </c>
      <c r="D59" s="168">
        <f>D57/D58</f>
        <v>0.09406422474</v>
      </c>
      <c r="E59" s="149" t="s">
        <v>238</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SIECUS: SEX ED FOR SOCIAL CHANGE</v>
      </c>
      <c r="B1" s="5"/>
      <c r="C1" s="2">
        <v>2021.0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4985403.0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4985403</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2658.0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239</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t="s">
        <v>240</v>
      </c>
      <c r="D39" s="74"/>
      <c r="E39" s="48">
        <v>12800.0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t="s">
        <v>97</v>
      </c>
      <c r="D40" s="74"/>
      <c r="E40" s="48">
        <v>1049.0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13849</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99</v>
      </c>
      <c r="D44" s="88"/>
      <c r="E44" s="88"/>
      <c r="F44" s="89">
        <f>sum(F16:F43)+F9</f>
        <v>5001910</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SIECUS: SEX ED FOR SOCIAL CHANGE</v>
      </c>
      <c r="B1" s="2">
        <f>'Revenues 2021'!C1</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100</v>
      </c>
      <c r="D2" s="42" t="s">
        <v>101</v>
      </c>
      <c r="E2" s="42" t="s">
        <v>102</v>
      </c>
      <c r="F2" s="42" t="s">
        <v>103</v>
      </c>
      <c r="G2" s="43"/>
      <c r="H2" s="43"/>
      <c r="I2" s="43"/>
      <c r="J2" s="43"/>
      <c r="K2" s="43"/>
      <c r="L2" s="43"/>
      <c r="M2" s="43"/>
      <c r="N2" s="43"/>
      <c r="O2" s="43"/>
      <c r="P2" s="43"/>
      <c r="Q2" s="43"/>
      <c r="R2" s="43"/>
      <c r="S2" s="43"/>
      <c r="T2" s="43"/>
      <c r="U2" s="43"/>
      <c r="V2" s="43"/>
      <c r="W2" s="43"/>
      <c r="X2" s="43"/>
      <c r="Y2" s="43"/>
      <c r="Z2" s="43"/>
    </row>
    <row r="3">
      <c r="A3" s="80">
        <v>1.0</v>
      </c>
      <c r="B3" s="96" t="s">
        <v>104</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105</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106</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107</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108</v>
      </c>
      <c r="C7" s="98">
        <f t="shared" si="1"/>
        <v>161112</v>
      </c>
      <c r="D7" s="99">
        <v>92722.0</v>
      </c>
      <c r="E7" s="99">
        <v>38043.0</v>
      </c>
      <c r="F7" s="99">
        <v>30347.0</v>
      </c>
      <c r="G7" s="43"/>
      <c r="H7" s="43"/>
      <c r="I7" s="43"/>
      <c r="J7" s="43"/>
      <c r="K7" s="43"/>
      <c r="L7" s="43"/>
      <c r="M7" s="43"/>
      <c r="N7" s="43"/>
      <c r="O7" s="43"/>
      <c r="P7" s="43"/>
      <c r="Q7" s="43"/>
      <c r="R7" s="43"/>
      <c r="S7" s="43"/>
      <c r="T7" s="43"/>
      <c r="U7" s="43"/>
      <c r="V7" s="43"/>
      <c r="W7" s="43"/>
      <c r="X7" s="43"/>
      <c r="Y7" s="43"/>
      <c r="Z7" s="43"/>
    </row>
    <row r="8">
      <c r="A8" s="80">
        <v>6.0</v>
      </c>
      <c r="B8" s="96" t="s">
        <v>109</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110</v>
      </c>
      <c r="C9" s="98">
        <f t="shared" si="1"/>
        <v>287395</v>
      </c>
      <c r="D9" s="99">
        <v>278979.0</v>
      </c>
      <c r="E9" s="99">
        <v>0.0</v>
      </c>
      <c r="F9" s="99">
        <v>8416.0</v>
      </c>
      <c r="G9" s="43"/>
      <c r="H9" s="43"/>
      <c r="I9" s="43"/>
      <c r="J9" s="43"/>
      <c r="K9" s="43"/>
      <c r="L9" s="43"/>
      <c r="M9" s="43"/>
      <c r="N9" s="43"/>
      <c r="O9" s="43"/>
      <c r="P9" s="43"/>
      <c r="Q9" s="43"/>
      <c r="R9" s="43"/>
      <c r="S9" s="43"/>
      <c r="T9" s="43"/>
      <c r="U9" s="43"/>
      <c r="V9" s="43"/>
      <c r="W9" s="43"/>
      <c r="X9" s="43"/>
      <c r="Y9" s="43"/>
      <c r="Z9" s="43"/>
    </row>
    <row r="10">
      <c r="A10" s="80">
        <v>8.0</v>
      </c>
      <c r="B10" s="96" t="s">
        <v>111</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112</v>
      </c>
      <c r="C11" s="98">
        <f t="shared" si="1"/>
        <v>47846</v>
      </c>
      <c r="D11" s="99">
        <v>43022.0</v>
      </c>
      <c r="E11" s="99">
        <v>2022.0</v>
      </c>
      <c r="F11" s="99">
        <v>2802.0</v>
      </c>
      <c r="G11" s="43"/>
      <c r="H11" s="43"/>
      <c r="I11" s="43"/>
      <c r="J11" s="43"/>
      <c r="K11" s="43"/>
      <c r="L11" s="43"/>
      <c r="M11" s="43"/>
      <c r="N11" s="43"/>
      <c r="O11" s="43"/>
      <c r="P11" s="43"/>
      <c r="Q11" s="43"/>
      <c r="R11" s="43"/>
      <c r="S11" s="43"/>
      <c r="T11" s="43"/>
      <c r="U11" s="43"/>
      <c r="V11" s="43"/>
      <c r="W11" s="43"/>
      <c r="X11" s="43"/>
      <c r="Y11" s="43"/>
      <c r="Z11" s="43"/>
    </row>
    <row r="12">
      <c r="A12" s="45">
        <v>10.0</v>
      </c>
      <c r="B12" s="46" t="s">
        <v>113</v>
      </c>
      <c r="C12" s="98">
        <f t="shared" si="1"/>
        <v>14269</v>
      </c>
      <c r="D12" s="99">
        <v>9677.0</v>
      </c>
      <c r="E12" s="99">
        <v>2314.0</v>
      </c>
      <c r="F12" s="99">
        <v>2278.0</v>
      </c>
      <c r="G12" s="43"/>
      <c r="H12" s="43"/>
      <c r="I12" s="43"/>
      <c r="J12" s="43"/>
      <c r="K12" s="43"/>
      <c r="L12" s="43"/>
      <c r="M12" s="43"/>
      <c r="N12" s="43"/>
      <c r="O12" s="43"/>
      <c r="P12" s="43"/>
      <c r="Q12" s="43"/>
      <c r="R12" s="43"/>
      <c r="S12" s="43"/>
      <c r="T12" s="43"/>
      <c r="U12" s="43"/>
      <c r="V12" s="43"/>
      <c r="W12" s="43"/>
      <c r="X12" s="43"/>
      <c r="Y12" s="43"/>
      <c r="Z12" s="43"/>
    </row>
    <row r="13">
      <c r="A13" s="45">
        <v>11.0</v>
      </c>
      <c r="B13" s="46" t="s">
        <v>114</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115</v>
      </c>
      <c r="B14" s="46" t="s">
        <v>116</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117</v>
      </c>
      <c r="C15" s="98">
        <f t="shared" si="1"/>
        <v>1121</v>
      </c>
      <c r="D15" s="99">
        <v>382.0</v>
      </c>
      <c r="E15" s="99">
        <v>689.0</v>
      </c>
      <c r="F15" s="99">
        <v>50.0</v>
      </c>
      <c r="G15" s="43"/>
      <c r="H15" s="43"/>
      <c r="I15" s="43"/>
      <c r="J15" s="43"/>
      <c r="K15" s="43"/>
      <c r="L15" s="43"/>
      <c r="M15" s="43"/>
      <c r="N15" s="43"/>
      <c r="O15" s="43"/>
      <c r="P15" s="43"/>
      <c r="Q15" s="43"/>
      <c r="R15" s="43"/>
      <c r="S15" s="43"/>
      <c r="T15" s="43"/>
      <c r="U15" s="43"/>
      <c r="V15" s="43"/>
      <c r="W15" s="43"/>
      <c r="X15" s="43"/>
      <c r="Y15" s="43"/>
      <c r="Z15" s="43"/>
    </row>
    <row r="16">
      <c r="A16" s="45" t="s">
        <v>50</v>
      </c>
      <c r="B16" s="46" t="s">
        <v>118</v>
      </c>
      <c r="C16" s="98">
        <f t="shared" si="1"/>
        <v>75742</v>
      </c>
      <c r="D16" s="99">
        <v>18319.0</v>
      </c>
      <c r="E16" s="99">
        <v>54989.0</v>
      </c>
      <c r="F16" s="99">
        <v>2434.0</v>
      </c>
      <c r="G16" s="43"/>
      <c r="H16" s="43"/>
      <c r="I16" s="43"/>
      <c r="J16" s="43"/>
      <c r="K16" s="43"/>
      <c r="L16" s="43"/>
      <c r="M16" s="43"/>
      <c r="N16" s="43"/>
      <c r="O16" s="43"/>
      <c r="P16" s="43"/>
      <c r="Q16" s="43"/>
      <c r="R16" s="43"/>
      <c r="S16" s="43"/>
      <c r="T16" s="43"/>
      <c r="U16" s="43"/>
      <c r="V16" s="43"/>
      <c r="W16" s="43"/>
      <c r="X16" s="43"/>
      <c r="Y16" s="43"/>
      <c r="Z16" s="43"/>
    </row>
    <row r="17">
      <c r="A17" s="45" t="s">
        <v>52</v>
      </c>
      <c r="B17" s="46" t="s">
        <v>119</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120</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121</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122</v>
      </c>
      <c r="C20" s="98">
        <f t="shared" si="1"/>
        <v>228098</v>
      </c>
      <c r="D20" s="99">
        <v>173216.0</v>
      </c>
      <c r="E20" s="99">
        <v>14496.0</v>
      </c>
      <c r="F20" s="99">
        <v>40386.0</v>
      </c>
      <c r="G20" s="43"/>
      <c r="H20" s="43"/>
      <c r="I20" s="43"/>
      <c r="J20" s="43"/>
      <c r="K20" s="43"/>
      <c r="L20" s="43"/>
      <c r="M20" s="43"/>
      <c r="N20" s="43"/>
      <c r="O20" s="43"/>
      <c r="P20" s="43"/>
      <c r="Q20" s="43"/>
      <c r="R20" s="43"/>
      <c r="S20" s="43"/>
      <c r="T20" s="43"/>
      <c r="U20" s="43"/>
      <c r="V20" s="43"/>
      <c r="W20" s="43"/>
      <c r="X20" s="43"/>
      <c r="Y20" s="43"/>
      <c r="Z20" s="43"/>
    </row>
    <row r="21">
      <c r="A21" s="45">
        <v>12.0</v>
      </c>
      <c r="B21" s="46" t="s">
        <v>123</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124</v>
      </c>
      <c r="C22" s="98">
        <f t="shared" si="1"/>
        <v>8040</v>
      </c>
      <c r="D22" s="99">
        <v>4426.0</v>
      </c>
      <c r="E22" s="99">
        <v>427.0</v>
      </c>
      <c r="F22" s="99">
        <v>3187.0</v>
      </c>
      <c r="G22" s="43"/>
      <c r="H22" s="43"/>
      <c r="I22" s="43"/>
      <c r="J22" s="43"/>
      <c r="K22" s="43"/>
      <c r="L22" s="43"/>
      <c r="M22" s="43"/>
      <c r="N22" s="43"/>
      <c r="O22" s="43"/>
      <c r="P22" s="43"/>
      <c r="Q22" s="43"/>
      <c r="R22" s="43"/>
      <c r="S22" s="43"/>
      <c r="T22" s="43"/>
      <c r="U22" s="43"/>
      <c r="V22" s="43"/>
      <c r="W22" s="43"/>
      <c r="X22" s="43"/>
      <c r="Y22" s="43"/>
      <c r="Z22" s="43"/>
    </row>
    <row r="23">
      <c r="A23" s="45">
        <v>14.0</v>
      </c>
      <c r="B23" s="46" t="s">
        <v>125</v>
      </c>
      <c r="C23" s="98">
        <f t="shared" si="1"/>
        <v>41313</v>
      </c>
      <c r="D23" s="99">
        <v>34888.0</v>
      </c>
      <c r="E23" s="99">
        <v>3656.0</v>
      </c>
      <c r="F23" s="99">
        <v>2769.0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126</v>
      </c>
      <c r="C25" s="98">
        <f t="shared" si="1"/>
        <v>28269</v>
      </c>
      <c r="D25" s="99">
        <v>21615.0</v>
      </c>
      <c r="E25" s="99">
        <v>3782.0</v>
      </c>
      <c r="F25" s="99">
        <v>2872.0</v>
      </c>
      <c r="G25" s="43"/>
      <c r="H25" s="43"/>
      <c r="I25" s="43"/>
      <c r="J25" s="43"/>
      <c r="K25" s="43"/>
      <c r="L25" s="43"/>
      <c r="M25" s="43"/>
      <c r="N25" s="43"/>
      <c r="O25" s="43"/>
      <c r="P25" s="43"/>
      <c r="Q25" s="43"/>
      <c r="R25" s="43"/>
      <c r="S25" s="43"/>
      <c r="T25" s="43"/>
      <c r="U25" s="43"/>
      <c r="V25" s="43"/>
      <c r="W25" s="43"/>
      <c r="X25" s="43"/>
      <c r="Y25" s="43"/>
      <c r="Z25" s="43"/>
    </row>
    <row r="26">
      <c r="A26" s="45">
        <v>17.0</v>
      </c>
      <c r="B26" s="46" t="s">
        <v>127</v>
      </c>
      <c r="C26" s="98">
        <f t="shared" si="1"/>
        <v>8394</v>
      </c>
      <c r="D26" s="99">
        <v>3413.0</v>
      </c>
      <c r="E26" s="99">
        <v>4837.0</v>
      </c>
      <c r="F26" s="99">
        <v>144.0</v>
      </c>
      <c r="G26" s="43"/>
      <c r="H26" s="43"/>
      <c r="I26" s="43"/>
      <c r="J26" s="43"/>
      <c r="K26" s="43"/>
      <c r="L26" s="43"/>
      <c r="M26" s="43"/>
      <c r="N26" s="43"/>
      <c r="O26" s="43"/>
      <c r="P26" s="43"/>
      <c r="Q26" s="43"/>
      <c r="R26" s="43"/>
      <c r="S26" s="43"/>
      <c r="T26" s="43"/>
      <c r="U26" s="43"/>
      <c r="V26" s="43"/>
      <c r="W26" s="43"/>
      <c r="X26" s="43"/>
      <c r="Y26" s="43"/>
      <c r="Z26" s="43"/>
    </row>
    <row r="27">
      <c r="A27" s="80">
        <v>18.0</v>
      </c>
      <c r="B27" s="96" t="s">
        <v>128</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129</v>
      </c>
      <c r="C28" s="98">
        <f t="shared" si="1"/>
        <v>4575</v>
      </c>
      <c r="D28" s="99">
        <v>3944.0</v>
      </c>
      <c r="E28" s="99">
        <v>621.0</v>
      </c>
      <c r="F28" s="99">
        <v>10.0</v>
      </c>
      <c r="G28" s="43"/>
      <c r="H28" s="43"/>
      <c r="I28" s="43"/>
      <c r="J28" s="43"/>
      <c r="K28" s="43"/>
      <c r="L28" s="43"/>
      <c r="M28" s="43"/>
      <c r="N28" s="43"/>
      <c r="O28" s="43"/>
      <c r="P28" s="43"/>
      <c r="Q28" s="43"/>
      <c r="R28" s="43"/>
      <c r="S28" s="43"/>
      <c r="T28" s="43"/>
      <c r="U28" s="43"/>
      <c r="V28" s="43"/>
      <c r="W28" s="43"/>
      <c r="X28" s="43"/>
      <c r="Y28" s="43"/>
      <c r="Z28" s="43"/>
    </row>
    <row r="29">
      <c r="A29" s="45">
        <v>20.0</v>
      </c>
      <c r="B29" s="46" t="s">
        <v>130</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131</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132</v>
      </c>
      <c r="C31" s="98">
        <f t="shared" si="1"/>
        <v>2323</v>
      </c>
      <c r="D31" s="99">
        <v>1789.0</v>
      </c>
      <c r="E31" s="99">
        <v>302.0</v>
      </c>
      <c r="F31" s="99">
        <v>232.0</v>
      </c>
      <c r="G31" s="43"/>
      <c r="H31" s="43"/>
      <c r="I31" s="43"/>
      <c r="J31" s="43"/>
      <c r="K31" s="43"/>
      <c r="L31" s="43"/>
      <c r="M31" s="43"/>
      <c r="N31" s="43"/>
      <c r="O31" s="43"/>
      <c r="P31" s="43"/>
      <c r="Q31" s="43"/>
      <c r="R31" s="43"/>
      <c r="S31" s="43"/>
      <c r="T31" s="43"/>
      <c r="U31" s="43"/>
      <c r="V31" s="43"/>
      <c r="W31" s="43"/>
      <c r="X31" s="43"/>
      <c r="Y31" s="43"/>
      <c r="Z31" s="43"/>
    </row>
    <row r="32">
      <c r="A32" s="45">
        <v>23.0</v>
      </c>
      <c r="B32" s="46" t="s">
        <v>133</v>
      </c>
      <c r="C32" s="98">
        <f t="shared" si="1"/>
        <v>8831</v>
      </c>
      <c r="D32" s="99">
        <v>6752.0</v>
      </c>
      <c r="E32" s="99">
        <v>1182.0</v>
      </c>
      <c r="F32" s="99">
        <v>897.0</v>
      </c>
      <c r="G32" s="43"/>
      <c r="H32" s="43"/>
      <c r="I32" s="43"/>
      <c r="J32" s="43"/>
      <c r="K32" s="43"/>
      <c r="L32" s="43"/>
      <c r="M32" s="43"/>
      <c r="N32" s="43"/>
      <c r="O32" s="43"/>
      <c r="P32" s="43"/>
      <c r="Q32" s="43"/>
      <c r="R32" s="43"/>
      <c r="S32" s="43"/>
      <c r="T32" s="43"/>
      <c r="U32" s="43"/>
      <c r="V32" s="43"/>
      <c r="W32" s="43"/>
      <c r="X32" s="43"/>
      <c r="Y32" s="43"/>
      <c r="Z32" s="43"/>
    </row>
    <row r="33">
      <c r="A33" s="45">
        <v>24.0</v>
      </c>
      <c r="B33" s="46" t="s">
        <v>134</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115</v>
      </c>
      <c r="B34" s="46" t="s">
        <v>241</v>
      </c>
      <c r="C34" s="98">
        <f t="shared" si="1"/>
        <v>20944</v>
      </c>
      <c r="D34" s="99">
        <v>20944.0</v>
      </c>
      <c r="E34" s="99">
        <v>0.0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242</v>
      </c>
      <c r="C35" s="98">
        <f t="shared" si="1"/>
        <v>10000</v>
      </c>
      <c r="D35" s="99">
        <v>10000.0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243</v>
      </c>
      <c r="C36" s="98">
        <f t="shared" si="1"/>
        <v>6779</v>
      </c>
      <c r="D36" s="99">
        <v>5384.0</v>
      </c>
      <c r="E36" s="99">
        <v>793.0</v>
      </c>
      <c r="F36" s="99">
        <v>602.0</v>
      </c>
      <c r="G36" s="43"/>
      <c r="H36" s="43"/>
      <c r="I36" s="43"/>
      <c r="J36" s="43"/>
      <c r="K36" s="43"/>
      <c r="L36" s="43"/>
      <c r="M36" s="43"/>
      <c r="N36" s="43"/>
      <c r="O36" s="43"/>
      <c r="P36" s="43"/>
      <c r="Q36" s="43"/>
      <c r="R36" s="43"/>
      <c r="S36" s="43"/>
      <c r="T36" s="43"/>
      <c r="U36" s="43"/>
      <c r="V36" s="43"/>
      <c r="W36" s="43"/>
      <c r="X36" s="43"/>
      <c r="Y36" s="43"/>
      <c r="Z36" s="43"/>
    </row>
    <row r="37">
      <c r="A37" s="45" t="s">
        <v>52</v>
      </c>
      <c r="B37" s="102" t="s">
        <v>137</v>
      </c>
      <c r="C37" s="98">
        <f t="shared" si="1"/>
        <v>4854</v>
      </c>
      <c r="D37" s="99">
        <v>3711.0</v>
      </c>
      <c r="E37" s="99">
        <v>650.0</v>
      </c>
      <c r="F37" s="99">
        <v>493.0</v>
      </c>
      <c r="G37" s="43"/>
      <c r="H37" s="43"/>
      <c r="I37" s="43"/>
      <c r="J37" s="43"/>
      <c r="K37" s="43"/>
      <c r="L37" s="43"/>
      <c r="M37" s="43"/>
      <c r="N37" s="43"/>
      <c r="O37" s="43"/>
      <c r="P37" s="43"/>
      <c r="Q37" s="43"/>
      <c r="R37" s="43"/>
      <c r="S37" s="43"/>
      <c r="T37" s="43"/>
      <c r="U37" s="43"/>
      <c r="V37" s="43"/>
      <c r="W37" s="43"/>
      <c r="X37" s="43"/>
      <c r="Y37" s="43"/>
      <c r="Z37" s="43"/>
    </row>
    <row r="38">
      <c r="A38" s="45" t="s">
        <v>54</v>
      </c>
      <c r="B38" s="46" t="s">
        <v>139</v>
      </c>
      <c r="C38" s="98">
        <f t="shared" si="1"/>
        <v>5106</v>
      </c>
      <c r="D38" s="99">
        <v>4276.0</v>
      </c>
      <c r="E38" s="99">
        <v>312.0</v>
      </c>
      <c r="F38" s="99">
        <v>518.0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140</v>
      </c>
      <c r="C40" s="103">
        <f t="shared" ref="C40:F40" si="2">sum(C3:C39)</f>
        <v>965011</v>
      </c>
      <c r="D40" s="103">
        <f t="shared" si="2"/>
        <v>737459</v>
      </c>
      <c r="E40" s="103">
        <f t="shared" si="2"/>
        <v>129115</v>
      </c>
      <c r="F40" s="103">
        <f t="shared" si="2"/>
        <v>98437</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SIECUS: SEX ED FOR SOCIAL CHANGE</v>
      </c>
      <c r="B1" s="5"/>
      <c r="C1" s="2">
        <f>'Revenues 2021'!C1</f>
        <v>2021</v>
      </c>
      <c r="D1" s="107"/>
      <c r="E1" s="108"/>
      <c r="F1" s="43"/>
      <c r="G1" s="43"/>
      <c r="H1" s="43"/>
      <c r="I1" s="43"/>
      <c r="J1" s="43"/>
      <c r="K1" s="43"/>
      <c r="L1" s="43"/>
      <c r="M1" s="43"/>
      <c r="N1" s="43"/>
      <c r="O1" s="43"/>
      <c r="P1" s="43"/>
      <c r="Q1" s="43"/>
      <c r="R1" s="43"/>
      <c r="S1" s="43"/>
      <c r="T1" s="43"/>
      <c r="U1" s="43"/>
      <c r="V1" s="43"/>
      <c r="W1" s="43"/>
      <c r="X1" s="43"/>
      <c r="Y1" s="43"/>
      <c r="Z1" s="43"/>
    </row>
    <row r="2">
      <c r="A2" s="109" t="s">
        <v>141</v>
      </c>
      <c r="B2" s="45">
        <v>1.0</v>
      </c>
      <c r="C2" s="46" t="s">
        <v>142</v>
      </c>
      <c r="D2" s="110"/>
      <c r="E2" s="111">
        <v>429239.0</v>
      </c>
      <c r="F2" s="43"/>
      <c r="G2" s="43"/>
      <c r="H2" s="43"/>
      <c r="I2" s="43"/>
      <c r="J2" s="43"/>
      <c r="K2" s="43"/>
      <c r="L2" s="43"/>
      <c r="M2" s="43"/>
      <c r="N2" s="43"/>
      <c r="O2" s="43"/>
      <c r="P2" s="43"/>
      <c r="Q2" s="43"/>
      <c r="R2" s="43"/>
      <c r="S2" s="43"/>
      <c r="T2" s="43"/>
      <c r="U2" s="43"/>
      <c r="V2" s="43"/>
      <c r="W2" s="43"/>
      <c r="X2" s="43"/>
      <c r="Y2" s="43"/>
      <c r="Z2" s="43"/>
    </row>
    <row r="3">
      <c r="A3" s="49"/>
      <c r="B3" s="45">
        <v>2.0</v>
      </c>
      <c r="C3" s="46" t="s">
        <v>143</v>
      </c>
      <c r="D3" s="112"/>
      <c r="E3" s="111">
        <v>0.0</v>
      </c>
      <c r="F3" s="43"/>
      <c r="G3" s="43"/>
      <c r="H3" s="43"/>
      <c r="I3" s="43"/>
      <c r="J3" s="43"/>
      <c r="K3" s="43"/>
      <c r="L3" s="43"/>
      <c r="M3" s="43"/>
      <c r="N3" s="43"/>
      <c r="O3" s="43"/>
      <c r="P3" s="43"/>
      <c r="Q3" s="43"/>
      <c r="R3" s="43"/>
      <c r="S3" s="43"/>
      <c r="T3" s="43"/>
      <c r="U3" s="43"/>
      <c r="V3" s="43"/>
      <c r="W3" s="43"/>
      <c r="X3" s="43"/>
      <c r="Y3" s="43"/>
      <c r="Z3" s="43"/>
    </row>
    <row r="4">
      <c r="A4" s="49"/>
      <c r="B4" s="45">
        <v>3.0</v>
      </c>
      <c r="C4" s="46" t="s">
        <v>144</v>
      </c>
      <c r="D4" s="110"/>
      <c r="E4" s="111">
        <v>4200000.0</v>
      </c>
      <c r="F4" s="43"/>
      <c r="G4" s="43"/>
      <c r="H4" s="43"/>
      <c r="I4" s="43"/>
      <c r="J4" s="43"/>
      <c r="K4" s="43"/>
      <c r="L4" s="43"/>
      <c r="M4" s="43"/>
      <c r="N4" s="43"/>
      <c r="O4" s="43"/>
      <c r="P4" s="43"/>
      <c r="Q4" s="43"/>
      <c r="R4" s="43"/>
      <c r="S4" s="43"/>
      <c r="T4" s="43"/>
      <c r="U4" s="43"/>
      <c r="V4" s="43"/>
      <c r="W4" s="43"/>
      <c r="X4" s="43"/>
      <c r="Y4" s="43"/>
      <c r="Z4" s="43"/>
    </row>
    <row r="5">
      <c r="A5" s="49"/>
      <c r="B5" s="45">
        <v>4.0</v>
      </c>
      <c r="C5" s="46" t="s">
        <v>145</v>
      </c>
      <c r="D5" s="112"/>
      <c r="E5" s="111">
        <v>29834.0</v>
      </c>
      <c r="F5" s="43"/>
      <c r="G5" s="43"/>
      <c r="H5" s="43"/>
      <c r="I5" s="43"/>
      <c r="J5" s="43"/>
      <c r="K5" s="43"/>
      <c r="L5" s="43"/>
      <c r="M5" s="43"/>
      <c r="N5" s="43"/>
      <c r="O5" s="43"/>
      <c r="P5" s="43"/>
      <c r="Q5" s="43"/>
      <c r="R5" s="43"/>
      <c r="S5" s="43"/>
      <c r="T5" s="43"/>
      <c r="U5" s="43"/>
      <c r="V5" s="43"/>
      <c r="W5" s="43"/>
      <c r="X5" s="43"/>
      <c r="Y5" s="43"/>
      <c r="Z5" s="43"/>
    </row>
    <row r="6">
      <c r="A6" s="49"/>
      <c r="B6" s="45">
        <v>5.0</v>
      </c>
      <c r="C6" s="51" t="s">
        <v>146</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147</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148</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149</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150</v>
      </c>
      <c r="D10" s="110"/>
      <c r="E10" s="111">
        <v>18089.0</v>
      </c>
      <c r="F10" s="43"/>
      <c r="G10" s="43"/>
      <c r="H10" s="43"/>
      <c r="I10" s="43"/>
      <c r="J10" s="43"/>
      <c r="K10" s="43"/>
      <c r="L10" s="43"/>
      <c r="M10" s="43"/>
      <c r="N10" s="43"/>
      <c r="O10" s="43"/>
      <c r="P10" s="43"/>
      <c r="Q10" s="43"/>
      <c r="R10" s="43"/>
      <c r="S10" s="43"/>
      <c r="T10" s="43"/>
      <c r="U10" s="43"/>
      <c r="V10" s="43"/>
      <c r="W10" s="43"/>
      <c r="X10" s="43"/>
      <c r="Y10" s="43"/>
      <c r="Z10" s="43"/>
    </row>
    <row r="11">
      <c r="A11" s="49"/>
      <c r="B11" s="45" t="s">
        <v>151</v>
      </c>
      <c r="C11" s="46" t="s">
        <v>152</v>
      </c>
      <c r="D11" s="111">
        <v>25442.0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153</v>
      </c>
      <c r="C12" s="46" t="s">
        <v>154</v>
      </c>
      <c r="D12" s="111">
        <v>21618.0</v>
      </c>
      <c r="E12" s="108">
        <f>D11-D12</f>
        <v>3824</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155</v>
      </c>
      <c r="D13" s="112"/>
      <c r="E13" s="111">
        <v>79186.0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156</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157</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158</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159</v>
      </c>
      <c r="D17" s="112"/>
      <c r="E17" s="111">
        <v>5319.0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160</v>
      </c>
      <c r="D18" s="113"/>
      <c r="E18" s="114">
        <f>sum(E2:E17)</f>
        <v>4765491</v>
      </c>
      <c r="F18" s="43"/>
      <c r="G18" s="43"/>
      <c r="H18" s="43"/>
      <c r="I18" s="43"/>
      <c r="J18" s="43"/>
      <c r="K18" s="43"/>
      <c r="L18" s="43"/>
      <c r="M18" s="43"/>
      <c r="N18" s="43"/>
      <c r="O18" s="43"/>
      <c r="P18" s="43"/>
      <c r="Q18" s="43"/>
      <c r="R18" s="43"/>
      <c r="S18" s="43"/>
      <c r="T18" s="43"/>
      <c r="U18" s="43"/>
      <c r="V18" s="43"/>
      <c r="W18" s="43"/>
      <c r="X18" s="43"/>
      <c r="Y18" s="43"/>
      <c r="Z18" s="43"/>
    </row>
    <row r="19">
      <c r="A19" s="44" t="s">
        <v>161</v>
      </c>
      <c r="B19" s="115">
        <v>17.0</v>
      </c>
      <c r="C19" s="116" t="s">
        <v>162</v>
      </c>
      <c r="D19" s="117"/>
      <c r="E19" s="111">
        <v>30234.0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163</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164</v>
      </c>
      <c r="D21" s="117"/>
      <c r="E21" s="111">
        <v>20645.0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165</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166</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167</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168</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169</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170</v>
      </c>
      <c r="D27" s="117"/>
      <c r="E27" s="118">
        <v>36875.0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171</v>
      </c>
      <c r="D28" s="125"/>
      <c r="E28" s="126">
        <f>sum(E19:E27)</f>
        <v>87754</v>
      </c>
      <c r="F28" s="43"/>
      <c r="G28" s="43"/>
      <c r="H28" s="43"/>
      <c r="I28" s="43"/>
      <c r="J28" s="43"/>
      <c r="K28" s="43"/>
      <c r="L28" s="43"/>
      <c r="M28" s="43"/>
      <c r="N28" s="43"/>
      <c r="O28" s="43"/>
      <c r="P28" s="43"/>
      <c r="Q28" s="43"/>
      <c r="R28" s="43"/>
      <c r="S28" s="43"/>
      <c r="T28" s="43"/>
      <c r="U28" s="43"/>
      <c r="V28" s="43"/>
      <c r="W28" s="43"/>
      <c r="X28" s="43"/>
      <c r="Y28" s="43"/>
      <c r="Z28" s="43"/>
    </row>
    <row r="29">
      <c r="A29" s="65" t="s">
        <v>172</v>
      </c>
      <c r="B29" s="127"/>
      <c r="C29" s="128" t="s">
        <v>173</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174</v>
      </c>
      <c r="D30" s="117"/>
      <c r="E30" s="111">
        <v>4242483.0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175</v>
      </c>
      <c r="D31" s="117"/>
      <c r="E31" s="111">
        <v>435254.0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176</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177</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178</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179</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180</v>
      </c>
      <c r="D36" s="131"/>
      <c r="E36" s="126">
        <f>sum(E30:E35)</f>
        <v>4677737</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181</v>
      </c>
      <c r="D37" s="135"/>
      <c r="E37" s="136">
        <f>E36+E28</f>
        <v>4765491</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SIECUS: SEX ED FOR SOCIAL CHANGE</v>
      </c>
      <c r="B1" s="2">
        <f>'Revenues 2021'!C1</f>
        <v>2021</v>
      </c>
      <c r="C1" s="138"/>
      <c r="D1" s="138"/>
      <c r="E1" s="139"/>
      <c r="F1" s="43"/>
      <c r="G1" s="43"/>
      <c r="H1" s="43"/>
      <c r="I1" s="43"/>
      <c r="J1" s="43"/>
      <c r="K1" s="43"/>
      <c r="L1" s="43"/>
      <c r="M1" s="43"/>
      <c r="N1" s="43"/>
      <c r="O1" s="43"/>
      <c r="P1" s="43"/>
      <c r="Q1" s="43"/>
      <c r="R1" s="43"/>
      <c r="S1" s="43"/>
      <c r="T1" s="43"/>
      <c r="U1" s="43"/>
      <c r="V1" s="43"/>
      <c r="W1" s="43"/>
      <c r="X1" s="43"/>
      <c r="Y1" s="43"/>
    </row>
    <row r="2">
      <c r="A2" s="140" t="s">
        <v>182</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183</v>
      </c>
      <c r="C3" s="144" t="s">
        <v>184</v>
      </c>
      <c r="D3" s="145">
        <f>'Expenses 2021'!C40</f>
        <v>965011</v>
      </c>
      <c r="E3" s="146"/>
      <c r="F3" s="43"/>
      <c r="G3" s="43"/>
      <c r="H3" s="43"/>
      <c r="I3" s="43"/>
      <c r="J3" s="43"/>
      <c r="K3" s="43"/>
      <c r="L3" s="43"/>
      <c r="M3" s="43"/>
      <c r="N3" s="43"/>
      <c r="O3" s="43"/>
      <c r="P3" s="43"/>
      <c r="Q3" s="43"/>
      <c r="R3" s="43"/>
      <c r="S3" s="43"/>
      <c r="T3" s="43"/>
      <c r="U3" s="43"/>
      <c r="V3" s="43"/>
      <c r="W3" s="43"/>
      <c r="X3" s="43"/>
      <c r="Y3" s="43"/>
    </row>
    <row r="4">
      <c r="A4" s="138"/>
      <c r="B4" s="49"/>
      <c r="C4" s="144" t="s">
        <v>185</v>
      </c>
      <c r="D4" s="145">
        <f>'Expenses 2021'!C31</f>
        <v>2323</v>
      </c>
      <c r="E4" s="146"/>
      <c r="F4" s="43"/>
      <c r="G4" s="43"/>
      <c r="H4" s="43"/>
      <c r="I4" s="43"/>
      <c r="J4" s="43"/>
      <c r="K4" s="43"/>
      <c r="L4" s="43"/>
      <c r="M4" s="43"/>
      <c r="N4" s="43"/>
      <c r="O4" s="43"/>
      <c r="P4" s="43"/>
      <c r="Q4" s="43"/>
      <c r="R4" s="43"/>
      <c r="S4" s="43"/>
      <c r="T4" s="43"/>
      <c r="U4" s="43"/>
      <c r="V4" s="43"/>
      <c r="W4" s="43"/>
      <c r="X4" s="43"/>
      <c r="Y4" s="43"/>
    </row>
    <row r="5">
      <c r="A5" s="138"/>
      <c r="B5" s="49"/>
      <c r="C5" s="144" t="s">
        <v>186</v>
      </c>
      <c r="D5" s="145">
        <f>D3-D4</f>
        <v>962688</v>
      </c>
      <c r="E5" s="146"/>
      <c r="F5" s="43"/>
      <c r="G5" s="43"/>
      <c r="H5" s="43"/>
      <c r="I5" s="43"/>
      <c r="J5" s="43"/>
      <c r="K5" s="43"/>
      <c r="L5" s="43"/>
      <c r="M5" s="43"/>
      <c r="N5" s="43"/>
      <c r="O5" s="43"/>
      <c r="P5" s="43"/>
      <c r="Q5" s="43"/>
      <c r="R5" s="43"/>
      <c r="S5" s="43"/>
      <c r="T5" s="43"/>
      <c r="U5" s="43"/>
      <c r="V5" s="43"/>
      <c r="W5" s="43"/>
      <c r="X5" s="43"/>
      <c r="Y5" s="43"/>
    </row>
    <row r="6">
      <c r="A6" s="138"/>
      <c r="B6" s="49"/>
      <c r="C6" s="144" t="s">
        <v>187</v>
      </c>
      <c r="D6" s="145">
        <f>D5/12</f>
        <v>80224</v>
      </c>
      <c r="E6" s="146"/>
      <c r="F6" s="43"/>
      <c r="G6" s="43"/>
      <c r="H6" s="43"/>
      <c r="I6" s="43"/>
      <c r="J6" s="43"/>
      <c r="K6" s="43"/>
      <c r="L6" s="43"/>
      <c r="M6" s="43"/>
      <c r="N6" s="43"/>
      <c r="O6" s="43"/>
      <c r="P6" s="43"/>
      <c r="Q6" s="43"/>
      <c r="R6" s="43"/>
      <c r="S6" s="43"/>
      <c r="T6" s="43"/>
      <c r="U6" s="43"/>
      <c r="V6" s="43"/>
      <c r="W6" s="43"/>
      <c r="X6" s="43"/>
      <c r="Y6" s="43"/>
    </row>
    <row r="7">
      <c r="A7" s="138"/>
      <c r="B7" s="49"/>
      <c r="C7" s="144" t="s">
        <v>188</v>
      </c>
      <c r="D7" s="75">
        <f>'Balance Sheet 2021'!E2+'Balance Sheet 2021'!E3</f>
        <v>429239</v>
      </c>
      <c r="E7" s="146"/>
      <c r="F7" s="43"/>
      <c r="G7" s="43"/>
      <c r="H7" s="43"/>
      <c r="I7" s="43"/>
      <c r="J7" s="43"/>
      <c r="K7" s="43"/>
      <c r="L7" s="43"/>
      <c r="M7" s="43"/>
      <c r="N7" s="43"/>
      <c r="O7" s="43"/>
      <c r="P7" s="43"/>
      <c r="Q7" s="43"/>
      <c r="R7" s="43"/>
      <c r="S7" s="43"/>
      <c r="T7" s="43"/>
      <c r="U7" s="43"/>
      <c r="V7" s="43"/>
      <c r="W7" s="43"/>
      <c r="X7" s="43"/>
      <c r="Y7" s="43"/>
    </row>
    <row r="8">
      <c r="A8" s="138"/>
      <c r="B8" s="49"/>
      <c r="C8" s="147" t="s">
        <v>182</v>
      </c>
      <c r="D8" s="148">
        <f>D7/D6</f>
        <v>5.350506083</v>
      </c>
      <c r="E8" s="149" t="s">
        <v>189</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190</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191</v>
      </c>
      <c r="C11" s="144" t="s">
        <v>192</v>
      </c>
      <c r="D11" s="75">
        <f>'Balance Sheet 2021'!E30</f>
        <v>4242483</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193</v>
      </c>
      <c r="D12" s="75">
        <f>'Expenses 2021'!C40</f>
        <v>965011</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194</v>
      </c>
      <c r="D13" s="145">
        <f>D12/12</f>
        <v>80417.58333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190</v>
      </c>
      <c r="D14" s="148">
        <f>D11/D13</f>
        <v>52.75566393</v>
      </c>
      <c r="E14" s="149" t="s">
        <v>189</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195</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196</v>
      </c>
      <c r="C17" s="144" t="s">
        <v>197</v>
      </c>
      <c r="D17" s="75">
        <f>sum('Balance Sheet 2021'!E13:E15)</f>
        <v>79186</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193</v>
      </c>
      <c r="D18" s="75">
        <f>'Expenses 2021'!C40</f>
        <v>965011</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194</v>
      </c>
      <c r="D19" s="145">
        <f>D18/12</f>
        <v>80417.58333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198</v>
      </c>
      <c r="D20" s="148">
        <f>D17/D19</f>
        <v>0.9846851487</v>
      </c>
      <c r="E20" s="149" t="s">
        <v>189</v>
      </c>
      <c r="F20" s="43"/>
      <c r="G20" s="43"/>
      <c r="H20" s="43"/>
      <c r="I20" s="43"/>
      <c r="J20" s="43"/>
      <c r="K20" s="43"/>
      <c r="L20" s="43"/>
      <c r="M20" s="43"/>
      <c r="N20" s="43"/>
      <c r="O20" s="43"/>
      <c r="P20" s="43"/>
      <c r="Q20" s="43"/>
      <c r="R20" s="43"/>
      <c r="S20" s="43"/>
      <c r="T20" s="43"/>
      <c r="U20" s="43"/>
      <c r="V20" s="43"/>
      <c r="W20" s="43"/>
      <c r="X20" s="43"/>
      <c r="Y20" s="43"/>
    </row>
    <row r="21">
      <c r="A21" s="138"/>
      <c r="B21" s="49"/>
      <c r="C21" s="153" t="s">
        <v>199</v>
      </c>
      <c r="D21" s="154">
        <f>D20+D8</f>
        <v>6.335191232</v>
      </c>
      <c r="E21" s="155" t="s">
        <v>189</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200</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201</v>
      </c>
      <c r="C24" s="159"/>
      <c r="D24" s="160">
        <f>max('Revenues 2021'!E2:E7)</f>
        <v>4985403</v>
      </c>
      <c r="E24" s="161" t="s">
        <v>202</v>
      </c>
      <c r="F24" s="43"/>
      <c r="G24" s="43"/>
      <c r="H24" s="43"/>
      <c r="I24" s="43"/>
      <c r="J24" s="43"/>
      <c r="K24" s="43"/>
      <c r="L24" s="43"/>
      <c r="M24" s="43"/>
      <c r="N24" s="43"/>
      <c r="O24" s="43"/>
      <c r="P24" s="43"/>
      <c r="Q24" s="43"/>
      <c r="R24" s="43"/>
      <c r="S24" s="43"/>
      <c r="T24" s="43"/>
      <c r="U24" s="43"/>
      <c r="V24" s="43"/>
      <c r="W24" s="43"/>
      <c r="X24" s="43"/>
      <c r="Y24" s="43"/>
    </row>
    <row r="25">
      <c r="A25" s="138"/>
      <c r="B25" s="49"/>
      <c r="C25" s="144" t="s">
        <v>203</v>
      </c>
      <c r="D25" s="145">
        <f>'Revenues 2021'!F44</f>
        <v>5001910</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200</v>
      </c>
      <c r="D26" s="162">
        <f>D24/D25</f>
        <v>0.9966998607</v>
      </c>
      <c r="E26" s="149" t="s">
        <v>204</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205</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206</v>
      </c>
      <c r="C29" s="144" t="s">
        <v>207</v>
      </c>
      <c r="D29" s="75">
        <f>SUM('Expenses 2021'!C7:C9)</f>
        <v>448507</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208</v>
      </c>
      <c r="D30" s="75">
        <f>SUM('Expenses 2021'!C10:C12)</f>
        <v>62115</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209</v>
      </c>
      <c r="D31" s="75">
        <f>sum(D29:D30)</f>
        <v>510622</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184</v>
      </c>
      <c r="D32" s="75">
        <f>'Expenses 2021'!C40</f>
        <v>965011</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210</v>
      </c>
      <c r="D33" s="162">
        <f>D31/D32</f>
        <v>0.5291359373</v>
      </c>
      <c r="E33" s="149" t="s">
        <v>211</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212</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213</v>
      </c>
      <c r="C36" s="144" t="s">
        <v>214</v>
      </c>
      <c r="D36" s="75">
        <f>SUM('Expenses 2021'!C10:C11)</f>
        <v>47846</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207</v>
      </c>
      <c r="D37" s="75">
        <f>SUM('Expenses 2021'!C7:C9)</f>
        <v>448507</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212</v>
      </c>
      <c r="D38" s="162">
        <f>D36/D37</f>
        <v>0.1066783796</v>
      </c>
      <c r="E38" s="149" t="s">
        <v>215</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216</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217</v>
      </c>
      <c r="C41" s="147" t="s">
        <v>244</v>
      </c>
      <c r="D41" s="75">
        <f>'Expenses 2021'!D40</f>
        <v>737459</v>
      </c>
      <c r="E41" s="164">
        <f t="shared" ref="E41:E44" si="1">D41/$D$44</f>
        <v>0.7641975066</v>
      </c>
      <c r="F41" s="43"/>
      <c r="G41" s="43"/>
      <c r="H41" s="43"/>
      <c r="I41" s="43"/>
      <c r="J41" s="43"/>
      <c r="K41" s="43"/>
      <c r="L41" s="43"/>
      <c r="M41" s="43"/>
      <c r="N41" s="43"/>
      <c r="O41" s="43"/>
      <c r="P41" s="43"/>
      <c r="Q41" s="43"/>
      <c r="R41" s="43"/>
      <c r="S41" s="43"/>
      <c r="T41" s="43"/>
      <c r="U41" s="43"/>
      <c r="V41" s="43"/>
      <c r="W41" s="43"/>
      <c r="X41" s="43"/>
      <c r="Y41" s="43"/>
    </row>
    <row r="42">
      <c r="A42" s="138"/>
      <c r="B42" s="49"/>
      <c r="C42" s="147" t="s">
        <v>219</v>
      </c>
      <c r="D42" s="145">
        <f>'Expenses 2021'!E40</f>
        <v>129115</v>
      </c>
      <c r="E42" s="164">
        <f t="shared" si="1"/>
        <v>0.1337964023</v>
      </c>
      <c r="F42" s="43"/>
      <c r="G42" s="43"/>
      <c r="H42" s="43"/>
      <c r="I42" s="43"/>
      <c r="J42" s="43"/>
      <c r="K42" s="43"/>
      <c r="L42" s="43"/>
      <c r="M42" s="43"/>
      <c r="N42" s="43"/>
      <c r="O42" s="43"/>
      <c r="P42" s="43"/>
      <c r="Q42" s="43"/>
      <c r="R42" s="43"/>
      <c r="S42" s="43"/>
      <c r="T42" s="43"/>
      <c r="U42" s="43"/>
      <c r="V42" s="43"/>
      <c r="W42" s="43"/>
      <c r="X42" s="43"/>
      <c r="Y42" s="43"/>
    </row>
    <row r="43">
      <c r="A43" s="138"/>
      <c r="B43" s="49"/>
      <c r="C43" s="147" t="s">
        <v>220</v>
      </c>
      <c r="D43" s="145">
        <f>'Expenses 2021'!F40</f>
        <v>98437</v>
      </c>
      <c r="E43" s="164">
        <f t="shared" si="1"/>
        <v>0.1020060911</v>
      </c>
      <c r="F43" s="43"/>
      <c r="G43" s="43"/>
      <c r="H43" s="43"/>
      <c r="I43" s="43"/>
      <c r="J43" s="43"/>
      <c r="K43" s="43"/>
      <c r="L43" s="43"/>
      <c r="M43" s="43"/>
      <c r="N43" s="43"/>
      <c r="O43" s="43"/>
      <c r="P43" s="43"/>
      <c r="Q43" s="43"/>
      <c r="R43" s="43"/>
      <c r="S43" s="43"/>
      <c r="T43" s="43"/>
      <c r="U43" s="43"/>
      <c r="V43" s="43"/>
      <c r="W43" s="43"/>
      <c r="X43" s="43"/>
      <c r="Y43" s="43"/>
    </row>
    <row r="44">
      <c r="A44" s="138"/>
      <c r="B44" s="49"/>
      <c r="C44" s="144" t="s">
        <v>184</v>
      </c>
      <c r="D44" s="145">
        <f>sum(D41:D43)</f>
        <v>965011</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221</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222</v>
      </c>
      <c r="C47" s="144" t="s">
        <v>223</v>
      </c>
      <c r="D47" s="145">
        <f>'Revenues 2021'!F9</f>
        <v>4985403</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224</v>
      </c>
      <c r="D48" s="145">
        <f>'Expenses 2021'!F40</f>
        <v>98437</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225</v>
      </c>
      <c r="D49" s="165">
        <f>D47/D48</f>
        <v>50.64562106</v>
      </c>
      <c r="E49" s="149" t="s">
        <v>226</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227</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228</v>
      </c>
      <c r="C52" s="144" t="s">
        <v>229</v>
      </c>
      <c r="D52" s="145">
        <f>sum('Balance Sheet 2021'!E2:E10)</f>
        <v>4677162</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230</v>
      </c>
      <c r="D53" s="145">
        <f>sum('Balance Sheet 2021'!E19:E22)</f>
        <v>50879</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231</v>
      </c>
      <c r="D54" s="167">
        <f>D52/D53</f>
        <v>91.92716052</v>
      </c>
      <c r="E54" s="149" t="s">
        <v>232</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233</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234</v>
      </c>
      <c r="C57" s="144" t="s">
        <v>235</v>
      </c>
      <c r="D57" s="145">
        <f>sum('Balance Sheet 2021'!E25:E26)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236</v>
      </c>
      <c r="D58" s="145">
        <f>'Balance Sheet 2021'!E18</f>
        <v>4765491</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237</v>
      </c>
      <c r="D59" s="168">
        <f>D57/D58</f>
        <v>0</v>
      </c>
      <c r="E59" s="149" t="s">
        <v>238</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SIECUS: SEX ED FOR SOCIAL CHANGE</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1092724.0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1092724</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28313.0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245</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t="s">
        <v>96</v>
      </c>
      <c r="D39" s="74"/>
      <c r="E39" s="48">
        <v>30850.0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t="s">
        <v>97</v>
      </c>
      <c r="D40" s="74"/>
      <c r="E40" s="48">
        <v>2404.0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33254</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99</v>
      </c>
      <c r="D44" s="88"/>
      <c r="E44" s="88"/>
      <c r="F44" s="89">
        <f>sum(F16:F43)+F9</f>
        <v>1154291</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SIECUS: SEX ED FOR SOCIAL CHANGE</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100</v>
      </c>
      <c r="D2" s="42" t="s">
        <v>101</v>
      </c>
      <c r="E2" s="42" t="s">
        <v>102</v>
      </c>
      <c r="F2" s="42" t="s">
        <v>103</v>
      </c>
      <c r="G2" s="43"/>
      <c r="H2" s="43"/>
      <c r="I2" s="43"/>
      <c r="J2" s="43"/>
      <c r="K2" s="43"/>
      <c r="L2" s="43"/>
      <c r="M2" s="43"/>
      <c r="N2" s="43"/>
      <c r="O2" s="43"/>
      <c r="P2" s="43"/>
      <c r="Q2" s="43"/>
      <c r="R2" s="43"/>
      <c r="S2" s="43"/>
      <c r="T2" s="43"/>
      <c r="U2" s="43"/>
      <c r="V2" s="43"/>
      <c r="W2" s="43"/>
      <c r="X2" s="43"/>
      <c r="Y2" s="43"/>
      <c r="Z2" s="43"/>
    </row>
    <row r="3">
      <c r="A3" s="80">
        <v>1.0</v>
      </c>
      <c r="B3" s="96" t="s">
        <v>104</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105</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106</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107</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108</v>
      </c>
      <c r="C7" s="98">
        <f t="shared" si="1"/>
        <v>167698</v>
      </c>
      <c r="D7" s="99">
        <v>97813.0</v>
      </c>
      <c r="E7" s="99">
        <v>30880.0</v>
      </c>
      <c r="F7" s="99">
        <v>39005.0</v>
      </c>
      <c r="G7" s="43"/>
      <c r="H7" s="43"/>
      <c r="I7" s="43"/>
      <c r="J7" s="43"/>
      <c r="K7" s="43"/>
      <c r="L7" s="43"/>
      <c r="M7" s="43"/>
      <c r="N7" s="43"/>
      <c r="O7" s="43"/>
      <c r="P7" s="43"/>
      <c r="Q7" s="43"/>
      <c r="R7" s="43"/>
      <c r="S7" s="43"/>
      <c r="T7" s="43"/>
      <c r="U7" s="43"/>
      <c r="V7" s="43"/>
      <c r="W7" s="43"/>
      <c r="X7" s="43"/>
      <c r="Y7" s="43"/>
      <c r="Z7" s="43"/>
    </row>
    <row r="8">
      <c r="A8" s="80">
        <v>6.0</v>
      </c>
      <c r="B8" s="96" t="s">
        <v>109</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110</v>
      </c>
      <c r="C9" s="98">
        <f t="shared" si="1"/>
        <v>431604</v>
      </c>
      <c r="D9" s="99">
        <v>419133.0</v>
      </c>
      <c r="E9" s="99">
        <v>0.0</v>
      </c>
      <c r="F9" s="99">
        <v>12471.0</v>
      </c>
      <c r="G9" s="43"/>
      <c r="H9" s="43"/>
      <c r="I9" s="43"/>
      <c r="J9" s="43"/>
      <c r="K9" s="43"/>
      <c r="L9" s="43"/>
      <c r="M9" s="43"/>
      <c r="N9" s="43"/>
      <c r="O9" s="43"/>
      <c r="P9" s="43"/>
      <c r="Q9" s="43"/>
      <c r="R9" s="43"/>
      <c r="S9" s="43"/>
      <c r="T9" s="43"/>
      <c r="U9" s="43"/>
      <c r="V9" s="43"/>
      <c r="W9" s="43"/>
      <c r="X9" s="43"/>
      <c r="Y9" s="43"/>
      <c r="Z9" s="43"/>
    </row>
    <row r="10">
      <c r="A10" s="80">
        <v>8.0</v>
      </c>
      <c r="B10" s="96" t="s">
        <v>111</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112</v>
      </c>
      <c r="C11" s="98">
        <f t="shared" si="1"/>
        <v>48708</v>
      </c>
      <c r="D11" s="99">
        <v>41747.0</v>
      </c>
      <c r="E11" s="99">
        <v>2610.0</v>
      </c>
      <c r="F11" s="99">
        <v>4351.0</v>
      </c>
      <c r="G11" s="43"/>
      <c r="H11" s="43"/>
      <c r="I11" s="43"/>
      <c r="J11" s="43"/>
      <c r="K11" s="43"/>
      <c r="L11" s="43"/>
      <c r="M11" s="43"/>
      <c r="N11" s="43"/>
      <c r="O11" s="43"/>
      <c r="P11" s="43"/>
      <c r="Q11" s="43"/>
      <c r="R11" s="43"/>
      <c r="S11" s="43"/>
      <c r="T11" s="43"/>
      <c r="U11" s="43"/>
      <c r="V11" s="43"/>
      <c r="W11" s="43"/>
      <c r="X11" s="43"/>
      <c r="Y11" s="43"/>
      <c r="Z11" s="43"/>
    </row>
    <row r="12">
      <c r="A12" s="45">
        <v>10.0</v>
      </c>
      <c r="B12" s="46" t="s">
        <v>113</v>
      </c>
      <c r="C12" s="98">
        <f t="shared" si="1"/>
        <v>39869</v>
      </c>
      <c r="D12" s="99">
        <v>34171.0</v>
      </c>
      <c r="E12" s="99">
        <v>2137.0</v>
      </c>
      <c r="F12" s="99">
        <v>3561.0</v>
      </c>
      <c r="G12" s="43"/>
      <c r="H12" s="43"/>
      <c r="I12" s="43"/>
      <c r="J12" s="43"/>
      <c r="K12" s="43"/>
      <c r="L12" s="43"/>
      <c r="M12" s="43"/>
      <c r="N12" s="43"/>
      <c r="O12" s="43"/>
      <c r="P12" s="43"/>
      <c r="Q12" s="43"/>
      <c r="R12" s="43"/>
      <c r="S12" s="43"/>
      <c r="T12" s="43"/>
      <c r="U12" s="43"/>
      <c r="V12" s="43"/>
      <c r="W12" s="43"/>
      <c r="X12" s="43"/>
      <c r="Y12" s="43"/>
      <c r="Z12" s="43"/>
    </row>
    <row r="13">
      <c r="A13" s="45">
        <v>11.0</v>
      </c>
      <c r="B13" s="46" t="s">
        <v>114</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115</v>
      </c>
      <c r="B14" s="46" t="s">
        <v>116</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117</v>
      </c>
      <c r="C15" s="98">
        <f t="shared" si="1"/>
        <v>14936</v>
      </c>
      <c r="D15" s="99">
        <v>0.0</v>
      </c>
      <c r="E15" s="99">
        <v>14936.0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118</v>
      </c>
      <c r="C16" s="98">
        <f t="shared" si="1"/>
        <v>86305</v>
      </c>
      <c r="D16" s="99">
        <v>23561.0</v>
      </c>
      <c r="E16" s="99">
        <v>58342.0</v>
      </c>
      <c r="F16" s="99">
        <v>4402.0</v>
      </c>
      <c r="G16" s="43"/>
      <c r="H16" s="43"/>
      <c r="I16" s="43"/>
      <c r="J16" s="43"/>
      <c r="K16" s="43"/>
      <c r="L16" s="43"/>
      <c r="M16" s="43"/>
      <c r="N16" s="43"/>
      <c r="O16" s="43"/>
      <c r="P16" s="43"/>
      <c r="Q16" s="43"/>
      <c r="R16" s="43"/>
      <c r="S16" s="43"/>
      <c r="T16" s="43"/>
      <c r="U16" s="43"/>
      <c r="V16" s="43"/>
      <c r="W16" s="43"/>
      <c r="X16" s="43"/>
      <c r="Y16" s="43"/>
      <c r="Z16" s="43"/>
    </row>
    <row r="17">
      <c r="A17" s="45" t="s">
        <v>52</v>
      </c>
      <c r="B17" s="46" t="s">
        <v>119</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120</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121</v>
      </c>
      <c r="C19" s="98">
        <f t="shared" si="1"/>
        <v>211144</v>
      </c>
      <c r="D19" s="99">
        <v>146121.0</v>
      </c>
      <c r="E19" s="99">
        <v>14603.0</v>
      </c>
      <c r="F19" s="99">
        <v>50420.0</v>
      </c>
      <c r="G19" s="43"/>
      <c r="H19" s="43"/>
      <c r="I19" s="43"/>
      <c r="J19" s="43"/>
      <c r="K19" s="43"/>
      <c r="L19" s="43"/>
      <c r="M19" s="43"/>
      <c r="N19" s="43"/>
      <c r="O19" s="43"/>
      <c r="P19" s="43"/>
      <c r="Q19" s="43"/>
      <c r="R19" s="43"/>
      <c r="S19" s="43"/>
      <c r="T19" s="43"/>
      <c r="U19" s="43"/>
      <c r="V19" s="43"/>
      <c r="W19" s="43"/>
      <c r="X19" s="43"/>
      <c r="Y19" s="43"/>
      <c r="Z19" s="43"/>
    </row>
    <row r="20">
      <c r="A20" s="45" t="s">
        <v>58</v>
      </c>
      <c r="B20" s="46" t="s">
        <v>122</v>
      </c>
      <c r="C20" s="98">
        <f t="shared" si="1"/>
        <v>0</v>
      </c>
      <c r="D20" s="99">
        <v>0.0</v>
      </c>
      <c r="E20" s="99">
        <v>0.0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123</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124</v>
      </c>
      <c r="C22" s="98">
        <f t="shared" si="1"/>
        <v>21371</v>
      </c>
      <c r="D22" s="99">
        <v>12316.0</v>
      </c>
      <c r="E22" s="99">
        <v>1257.0</v>
      </c>
      <c r="F22" s="99">
        <v>7798.0</v>
      </c>
      <c r="G22" s="43"/>
      <c r="H22" s="43"/>
      <c r="I22" s="43"/>
      <c r="J22" s="43"/>
      <c r="K22" s="43"/>
      <c r="L22" s="43"/>
      <c r="M22" s="43"/>
      <c r="N22" s="43"/>
      <c r="O22" s="43"/>
      <c r="P22" s="43"/>
      <c r="Q22" s="43"/>
      <c r="R22" s="43"/>
      <c r="S22" s="43"/>
      <c r="T22" s="43"/>
      <c r="U22" s="43"/>
      <c r="V22" s="43"/>
      <c r="W22" s="43"/>
      <c r="X22" s="43"/>
      <c r="Y22" s="43"/>
      <c r="Z22" s="43"/>
    </row>
    <row r="23">
      <c r="A23" s="45">
        <v>14.0</v>
      </c>
      <c r="B23" s="46" t="s">
        <v>125</v>
      </c>
      <c r="C23" s="98">
        <f t="shared" si="1"/>
        <v>61504</v>
      </c>
      <c r="D23" s="99">
        <v>50177.0</v>
      </c>
      <c r="E23" s="99">
        <v>5892.0</v>
      </c>
      <c r="F23" s="99">
        <v>5435.0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126</v>
      </c>
      <c r="C25" s="98">
        <f t="shared" si="1"/>
        <v>29050</v>
      </c>
      <c r="D25" s="99">
        <v>20907.0</v>
      </c>
      <c r="E25" s="99">
        <v>4236.0</v>
      </c>
      <c r="F25" s="99">
        <v>3907.0</v>
      </c>
      <c r="G25" s="43"/>
      <c r="H25" s="43"/>
      <c r="I25" s="43"/>
      <c r="J25" s="43"/>
      <c r="K25" s="43"/>
      <c r="L25" s="43"/>
      <c r="M25" s="43"/>
      <c r="N25" s="43"/>
      <c r="O25" s="43"/>
      <c r="P25" s="43"/>
      <c r="Q25" s="43"/>
      <c r="R25" s="43"/>
      <c r="S25" s="43"/>
      <c r="T25" s="43"/>
      <c r="U25" s="43"/>
      <c r="V25" s="43"/>
      <c r="W25" s="43"/>
      <c r="X25" s="43"/>
      <c r="Y25" s="43"/>
      <c r="Z25" s="43"/>
    </row>
    <row r="26">
      <c r="A26" s="45">
        <v>17.0</v>
      </c>
      <c r="B26" s="46" t="s">
        <v>127</v>
      </c>
      <c r="C26" s="98">
        <f t="shared" si="1"/>
        <v>18077</v>
      </c>
      <c r="D26" s="99">
        <v>10689.0</v>
      </c>
      <c r="E26" s="99">
        <v>6619.0</v>
      </c>
      <c r="F26" s="99">
        <v>769.0</v>
      </c>
      <c r="G26" s="43"/>
      <c r="H26" s="43"/>
      <c r="I26" s="43"/>
      <c r="J26" s="43"/>
      <c r="K26" s="43"/>
      <c r="L26" s="43"/>
      <c r="M26" s="43"/>
      <c r="N26" s="43"/>
      <c r="O26" s="43"/>
      <c r="P26" s="43"/>
      <c r="Q26" s="43"/>
      <c r="R26" s="43"/>
      <c r="S26" s="43"/>
      <c r="T26" s="43"/>
      <c r="U26" s="43"/>
      <c r="V26" s="43"/>
      <c r="W26" s="43"/>
      <c r="X26" s="43"/>
      <c r="Y26" s="43"/>
      <c r="Z26" s="43"/>
    </row>
    <row r="27">
      <c r="A27" s="80">
        <v>18.0</v>
      </c>
      <c r="B27" s="96" t="s">
        <v>128</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129</v>
      </c>
      <c r="C28" s="98">
        <f t="shared" si="1"/>
        <v>69402</v>
      </c>
      <c r="D28" s="99">
        <v>69206.0</v>
      </c>
      <c r="E28" s="99">
        <v>102.0</v>
      </c>
      <c r="F28" s="99">
        <v>94.0</v>
      </c>
      <c r="G28" s="43"/>
      <c r="H28" s="43"/>
      <c r="I28" s="43"/>
      <c r="J28" s="43"/>
      <c r="K28" s="43"/>
      <c r="L28" s="43"/>
      <c r="M28" s="43"/>
      <c r="N28" s="43"/>
      <c r="O28" s="43"/>
      <c r="P28" s="43"/>
      <c r="Q28" s="43"/>
      <c r="R28" s="43"/>
      <c r="S28" s="43"/>
      <c r="T28" s="43"/>
      <c r="U28" s="43"/>
      <c r="V28" s="43"/>
      <c r="W28" s="43"/>
      <c r="X28" s="43"/>
      <c r="Y28" s="43"/>
      <c r="Z28" s="43"/>
    </row>
    <row r="29">
      <c r="A29" s="45">
        <v>20.0</v>
      </c>
      <c r="B29" s="46" t="s">
        <v>130</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131</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132</v>
      </c>
      <c r="C31" s="98">
        <f t="shared" si="1"/>
        <v>2801</v>
      </c>
      <c r="D31" s="99">
        <v>2016.0</v>
      </c>
      <c r="E31" s="99">
        <v>408.0</v>
      </c>
      <c r="F31" s="99">
        <v>377.0</v>
      </c>
      <c r="G31" s="43"/>
      <c r="H31" s="43"/>
      <c r="I31" s="43"/>
      <c r="J31" s="43"/>
      <c r="K31" s="43"/>
      <c r="L31" s="43"/>
      <c r="M31" s="43"/>
      <c r="N31" s="43"/>
      <c r="O31" s="43"/>
      <c r="P31" s="43"/>
      <c r="Q31" s="43"/>
      <c r="R31" s="43"/>
      <c r="S31" s="43"/>
      <c r="T31" s="43"/>
      <c r="U31" s="43"/>
      <c r="V31" s="43"/>
      <c r="W31" s="43"/>
      <c r="X31" s="43"/>
      <c r="Y31" s="43"/>
      <c r="Z31" s="43"/>
    </row>
    <row r="32">
      <c r="A32" s="45">
        <v>23.0</v>
      </c>
      <c r="B32" s="46" t="s">
        <v>133</v>
      </c>
      <c r="C32" s="98">
        <f t="shared" si="1"/>
        <v>8767</v>
      </c>
      <c r="D32" s="99">
        <v>6310.0</v>
      </c>
      <c r="E32" s="99">
        <v>1278.0</v>
      </c>
      <c r="F32" s="99">
        <v>1179.0</v>
      </c>
      <c r="G32" s="43"/>
      <c r="H32" s="43"/>
      <c r="I32" s="43"/>
      <c r="J32" s="43"/>
      <c r="K32" s="43"/>
      <c r="L32" s="43"/>
      <c r="M32" s="43"/>
      <c r="N32" s="43"/>
      <c r="O32" s="43"/>
      <c r="P32" s="43"/>
      <c r="Q32" s="43"/>
      <c r="R32" s="43"/>
      <c r="S32" s="43"/>
      <c r="T32" s="43"/>
      <c r="U32" s="43"/>
      <c r="V32" s="43"/>
      <c r="W32" s="43"/>
      <c r="X32" s="43"/>
      <c r="Y32" s="43"/>
      <c r="Z32" s="43"/>
    </row>
    <row r="33">
      <c r="A33" s="45">
        <v>24.0</v>
      </c>
      <c r="B33" s="46" t="s">
        <v>134</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115</v>
      </c>
      <c r="B34" s="46" t="s">
        <v>138</v>
      </c>
      <c r="C34" s="98">
        <f t="shared" si="1"/>
        <v>16593</v>
      </c>
      <c r="D34" s="99">
        <v>12103.0</v>
      </c>
      <c r="E34" s="99">
        <v>2583.0</v>
      </c>
      <c r="F34" s="99">
        <v>1907.0</v>
      </c>
      <c r="G34" s="43"/>
      <c r="H34" s="43"/>
      <c r="I34" s="43"/>
      <c r="J34" s="43"/>
      <c r="K34" s="43"/>
      <c r="L34" s="43"/>
      <c r="M34" s="43"/>
      <c r="N34" s="43"/>
      <c r="O34" s="43"/>
      <c r="P34" s="43"/>
      <c r="Q34" s="43"/>
      <c r="R34" s="43"/>
      <c r="S34" s="43"/>
      <c r="T34" s="43"/>
      <c r="U34" s="43"/>
      <c r="V34" s="43"/>
      <c r="W34" s="43"/>
      <c r="X34" s="43"/>
      <c r="Y34" s="43"/>
      <c r="Z34" s="43"/>
    </row>
    <row r="35">
      <c r="A35" s="45" t="s">
        <v>48</v>
      </c>
      <c r="B35" s="102" t="s">
        <v>242</v>
      </c>
      <c r="C35" s="98">
        <f t="shared" si="1"/>
        <v>10000</v>
      </c>
      <c r="D35" s="99">
        <v>10000.0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135</v>
      </c>
      <c r="C36" s="98">
        <f t="shared" si="1"/>
        <v>6159</v>
      </c>
      <c r="D36" s="99">
        <v>3920.0</v>
      </c>
      <c r="E36" s="99">
        <v>1685.0</v>
      </c>
      <c r="F36" s="99">
        <v>554.0</v>
      </c>
      <c r="G36" s="43"/>
      <c r="H36" s="43"/>
      <c r="I36" s="43"/>
      <c r="J36" s="43"/>
      <c r="K36" s="43"/>
      <c r="L36" s="43"/>
      <c r="M36" s="43"/>
      <c r="N36" s="43"/>
      <c r="O36" s="43"/>
      <c r="P36" s="43"/>
      <c r="Q36" s="43"/>
      <c r="R36" s="43"/>
      <c r="S36" s="43"/>
      <c r="T36" s="43"/>
      <c r="U36" s="43"/>
      <c r="V36" s="43"/>
      <c r="W36" s="43"/>
      <c r="X36" s="43"/>
      <c r="Y36" s="43"/>
      <c r="Z36" s="43"/>
    </row>
    <row r="37">
      <c r="A37" s="45" t="s">
        <v>52</v>
      </c>
      <c r="B37" s="102" t="s">
        <v>137</v>
      </c>
      <c r="C37" s="98">
        <f t="shared" si="1"/>
        <v>5642</v>
      </c>
      <c r="D37" s="99">
        <v>4061.0</v>
      </c>
      <c r="E37" s="99">
        <v>822.0</v>
      </c>
      <c r="F37" s="99">
        <v>759.0</v>
      </c>
      <c r="G37" s="43"/>
      <c r="H37" s="43"/>
      <c r="I37" s="43"/>
      <c r="J37" s="43"/>
      <c r="K37" s="43"/>
      <c r="L37" s="43"/>
      <c r="M37" s="43"/>
      <c r="N37" s="43"/>
      <c r="O37" s="43"/>
      <c r="P37" s="43"/>
      <c r="Q37" s="43"/>
      <c r="R37" s="43"/>
      <c r="S37" s="43"/>
      <c r="T37" s="43"/>
      <c r="U37" s="43"/>
      <c r="V37" s="43"/>
      <c r="W37" s="43"/>
      <c r="X37" s="43"/>
      <c r="Y37" s="43"/>
      <c r="Z37" s="43"/>
    </row>
    <row r="38">
      <c r="A38" s="45" t="s">
        <v>54</v>
      </c>
      <c r="B38" s="46" t="s">
        <v>139</v>
      </c>
      <c r="C38" s="98">
        <f t="shared" si="1"/>
        <v>4801</v>
      </c>
      <c r="D38" s="99">
        <v>3531.0</v>
      </c>
      <c r="E38" s="99">
        <v>661.0</v>
      </c>
      <c r="F38" s="99">
        <v>609.0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140</v>
      </c>
      <c r="C40" s="103">
        <f t="shared" ref="C40:F40" si="2">sum(C3:C39)</f>
        <v>1254431</v>
      </c>
      <c r="D40" s="103">
        <f t="shared" si="2"/>
        <v>967782</v>
      </c>
      <c r="E40" s="103">
        <f t="shared" si="2"/>
        <v>149051</v>
      </c>
      <c r="F40" s="103">
        <f t="shared" si="2"/>
        <v>137598</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SIECUS: SEX ED FOR SOCIAL CHANGE</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141</v>
      </c>
      <c r="B2" s="45">
        <v>1.0</v>
      </c>
      <c r="C2" s="46" t="s">
        <v>142</v>
      </c>
      <c r="D2" s="110"/>
      <c r="E2" s="111">
        <v>3828745.0</v>
      </c>
      <c r="F2" s="43"/>
      <c r="G2" s="43"/>
      <c r="H2" s="43"/>
      <c r="I2" s="43"/>
      <c r="J2" s="43"/>
      <c r="K2" s="43"/>
      <c r="L2" s="43"/>
      <c r="M2" s="43"/>
      <c r="N2" s="43"/>
      <c r="O2" s="43"/>
      <c r="P2" s="43"/>
      <c r="Q2" s="43"/>
      <c r="R2" s="43"/>
      <c r="S2" s="43"/>
      <c r="T2" s="43"/>
      <c r="U2" s="43"/>
      <c r="V2" s="43"/>
      <c r="W2" s="43"/>
      <c r="X2" s="43"/>
      <c r="Y2" s="43"/>
      <c r="Z2" s="43"/>
    </row>
    <row r="3">
      <c r="A3" s="49"/>
      <c r="B3" s="45">
        <v>2.0</v>
      </c>
      <c r="C3" s="46" t="s">
        <v>143</v>
      </c>
      <c r="D3" s="112"/>
      <c r="E3" s="111">
        <v>0.0</v>
      </c>
      <c r="F3" s="43"/>
      <c r="G3" s="43"/>
      <c r="H3" s="43"/>
      <c r="I3" s="43"/>
      <c r="J3" s="43"/>
      <c r="K3" s="43"/>
      <c r="L3" s="43"/>
      <c r="M3" s="43"/>
      <c r="N3" s="43"/>
      <c r="O3" s="43"/>
      <c r="P3" s="43"/>
      <c r="Q3" s="43"/>
      <c r="R3" s="43"/>
      <c r="S3" s="43"/>
      <c r="T3" s="43"/>
      <c r="U3" s="43"/>
      <c r="V3" s="43"/>
      <c r="W3" s="43"/>
      <c r="X3" s="43"/>
      <c r="Y3" s="43"/>
      <c r="Z3" s="43"/>
    </row>
    <row r="4">
      <c r="A4" s="49"/>
      <c r="B4" s="45">
        <v>3.0</v>
      </c>
      <c r="C4" s="46" t="s">
        <v>144</v>
      </c>
      <c r="D4" s="110"/>
      <c r="E4" s="111">
        <v>650000.0</v>
      </c>
      <c r="F4" s="43"/>
      <c r="G4" s="43"/>
      <c r="H4" s="43"/>
      <c r="I4" s="43"/>
      <c r="J4" s="43"/>
      <c r="K4" s="43"/>
      <c r="L4" s="43"/>
      <c r="M4" s="43"/>
      <c r="N4" s="43"/>
      <c r="O4" s="43"/>
      <c r="P4" s="43"/>
      <c r="Q4" s="43"/>
      <c r="R4" s="43"/>
      <c r="S4" s="43"/>
      <c r="T4" s="43"/>
      <c r="U4" s="43"/>
      <c r="V4" s="43"/>
      <c r="W4" s="43"/>
      <c r="X4" s="43"/>
      <c r="Y4" s="43"/>
      <c r="Z4" s="43"/>
    </row>
    <row r="5">
      <c r="A5" s="49"/>
      <c r="B5" s="45">
        <v>4.0</v>
      </c>
      <c r="C5" s="46" t="s">
        <v>145</v>
      </c>
      <c r="D5" s="112"/>
      <c r="E5" s="111">
        <v>91280.0</v>
      </c>
      <c r="F5" s="43"/>
      <c r="G5" s="43"/>
      <c r="H5" s="43"/>
      <c r="I5" s="43"/>
      <c r="J5" s="43"/>
      <c r="K5" s="43"/>
      <c r="L5" s="43"/>
      <c r="M5" s="43"/>
      <c r="N5" s="43"/>
      <c r="O5" s="43"/>
      <c r="P5" s="43"/>
      <c r="Q5" s="43"/>
      <c r="R5" s="43"/>
      <c r="S5" s="43"/>
      <c r="T5" s="43"/>
      <c r="U5" s="43"/>
      <c r="V5" s="43"/>
      <c r="W5" s="43"/>
      <c r="X5" s="43"/>
      <c r="Y5" s="43"/>
      <c r="Z5" s="43"/>
    </row>
    <row r="6">
      <c r="A6" s="49"/>
      <c r="B6" s="45">
        <v>5.0</v>
      </c>
      <c r="C6" s="51" t="s">
        <v>146</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147</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148</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149</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150</v>
      </c>
      <c r="D10" s="110"/>
      <c r="E10" s="111">
        <v>32382.0</v>
      </c>
      <c r="F10" s="43"/>
      <c r="G10" s="43"/>
      <c r="H10" s="43"/>
      <c r="I10" s="43"/>
      <c r="J10" s="43"/>
      <c r="K10" s="43"/>
      <c r="L10" s="43"/>
      <c r="M10" s="43"/>
      <c r="N10" s="43"/>
      <c r="O10" s="43"/>
      <c r="P10" s="43"/>
      <c r="Q10" s="43"/>
      <c r="R10" s="43"/>
      <c r="S10" s="43"/>
      <c r="T10" s="43"/>
      <c r="U10" s="43"/>
      <c r="V10" s="43"/>
      <c r="W10" s="43"/>
      <c r="X10" s="43"/>
      <c r="Y10" s="43"/>
      <c r="Z10" s="43"/>
    </row>
    <row r="11">
      <c r="A11" s="49"/>
      <c r="B11" s="45" t="s">
        <v>151</v>
      </c>
      <c r="C11" s="46" t="s">
        <v>152</v>
      </c>
      <c r="D11" s="111">
        <v>29748.0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153</v>
      </c>
      <c r="C12" s="46" t="s">
        <v>154</v>
      </c>
      <c r="D12" s="111">
        <v>24419.0</v>
      </c>
      <c r="E12" s="108">
        <f>D11-D12</f>
        <v>5329</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155</v>
      </c>
      <c r="D13" s="112"/>
      <c r="E13" s="111">
        <v>80404.0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156</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157</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158</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159</v>
      </c>
      <c r="D17" s="112"/>
      <c r="E17" s="111">
        <v>92565.0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160</v>
      </c>
      <c r="D18" s="113"/>
      <c r="E18" s="114">
        <f>sum(E2:E17)</f>
        <v>4780705</v>
      </c>
      <c r="F18" s="43"/>
      <c r="G18" s="43"/>
      <c r="H18" s="43"/>
      <c r="I18" s="43"/>
      <c r="J18" s="43"/>
      <c r="K18" s="43"/>
      <c r="L18" s="43"/>
      <c r="M18" s="43"/>
      <c r="N18" s="43"/>
      <c r="O18" s="43"/>
      <c r="P18" s="43"/>
      <c r="Q18" s="43"/>
      <c r="R18" s="43"/>
      <c r="S18" s="43"/>
      <c r="T18" s="43"/>
      <c r="U18" s="43"/>
      <c r="V18" s="43"/>
      <c r="W18" s="43"/>
      <c r="X18" s="43"/>
      <c r="Y18" s="43"/>
      <c r="Z18" s="43"/>
    </row>
    <row r="19">
      <c r="A19" s="44" t="s">
        <v>161</v>
      </c>
      <c r="B19" s="115">
        <v>17.0</v>
      </c>
      <c r="C19" s="116" t="s">
        <v>162</v>
      </c>
      <c r="D19" s="117"/>
      <c r="E19" s="111">
        <v>67904.0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163</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164</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165</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166</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167</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168</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169</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170</v>
      </c>
      <c r="D27" s="117"/>
      <c r="E27" s="118">
        <v>136710.0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171</v>
      </c>
      <c r="D28" s="125"/>
      <c r="E28" s="126">
        <f>sum(E19:E27)</f>
        <v>204614</v>
      </c>
      <c r="F28" s="43"/>
      <c r="G28" s="43"/>
      <c r="H28" s="43"/>
      <c r="I28" s="43"/>
      <c r="J28" s="43"/>
      <c r="K28" s="43"/>
      <c r="L28" s="43"/>
      <c r="M28" s="43"/>
      <c r="N28" s="43"/>
      <c r="O28" s="43"/>
      <c r="P28" s="43"/>
      <c r="Q28" s="43"/>
      <c r="R28" s="43"/>
      <c r="S28" s="43"/>
      <c r="T28" s="43"/>
      <c r="U28" s="43"/>
      <c r="V28" s="43"/>
      <c r="W28" s="43"/>
      <c r="X28" s="43"/>
      <c r="Y28" s="43"/>
      <c r="Z28" s="43"/>
    </row>
    <row r="29">
      <c r="A29" s="65" t="s">
        <v>172</v>
      </c>
      <c r="B29" s="127"/>
      <c r="C29" s="128" t="s">
        <v>173</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174</v>
      </c>
      <c r="D30" s="117"/>
      <c r="E30" s="111">
        <v>3751091.0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175</v>
      </c>
      <c r="D31" s="117"/>
      <c r="E31" s="111">
        <v>825000.0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176</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177</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178</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179</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180</v>
      </c>
      <c r="D36" s="131"/>
      <c r="E36" s="126">
        <f>sum(E30:E35)</f>
        <v>4576091</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181</v>
      </c>
      <c r="D37" s="135"/>
      <c r="E37" s="136">
        <f>E36+E28</f>
        <v>4780705</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SIECUS: SEX ED FOR SOCIAL CHANGE</v>
      </c>
      <c r="B1" s="2">
        <f>'Revenues 2022'!C1</f>
        <v>2022</v>
      </c>
      <c r="C1" s="175"/>
      <c r="D1" s="138"/>
      <c r="E1" s="139"/>
      <c r="F1" s="43"/>
      <c r="G1" s="43"/>
      <c r="H1" s="43"/>
      <c r="I1" s="43"/>
      <c r="J1" s="43"/>
      <c r="K1" s="43"/>
      <c r="L1" s="43"/>
      <c r="M1" s="43"/>
      <c r="N1" s="43"/>
      <c r="O1" s="43"/>
      <c r="P1" s="43"/>
      <c r="Q1" s="43"/>
      <c r="R1" s="43"/>
      <c r="S1" s="43"/>
      <c r="T1" s="43"/>
      <c r="U1" s="43"/>
      <c r="V1" s="43"/>
      <c r="W1" s="43"/>
      <c r="X1" s="43"/>
      <c r="Y1" s="43"/>
    </row>
    <row r="2">
      <c r="A2" s="140" t="s">
        <v>182</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183</v>
      </c>
      <c r="C3" s="144" t="s">
        <v>184</v>
      </c>
      <c r="D3" s="145">
        <f>'Expenses 2022'!C40</f>
        <v>1254431</v>
      </c>
      <c r="E3" s="146"/>
      <c r="F3" s="43"/>
      <c r="G3" s="43"/>
      <c r="H3" s="43"/>
      <c r="I3" s="43"/>
      <c r="J3" s="43"/>
      <c r="K3" s="43"/>
      <c r="L3" s="43"/>
      <c r="M3" s="43"/>
      <c r="N3" s="43"/>
      <c r="O3" s="43"/>
      <c r="P3" s="43"/>
      <c r="Q3" s="43"/>
      <c r="R3" s="43"/>
      <c r="S3" s="43"/>
      <c r="T3" s="43"/>
      <c r="U3" s="43"/>
      <c r="V3" s="43"/>
      <c r="W3" s="43"/>
      <c r="X3" s="43"/>
      <c r="Y3" s="43"/>
    </row>
    <row r="4">
      <c r="A4" s="138"/>
      <c r="B4" s="49"/>
      <c r="C4" s="144" t="s">
        <v>185</v>
      </c>
      <c r="D4" s="145">
        <f>'Expenses 2022'!C31</f>
        <v>2801</v>
      </c>
      <c r="E4" s="146"/>
      <c r="F4" s="43"/>
      <c r="G4" s="43"/>
      <c r="H4" s="43"/>
      <c r="I4" s="43"/>
      <c r="J4" s="43"/>
      <c r="K4" s="43"/>
      <c r="L4" s="43"/>
      <c r="M4" s="43"/>
      <c r="N4" s="43"/>
      <c r="O4" s="43"/>
      <c r="P4" s="43"/>
      <c r="Q4" s="43"/>
      <c r="R4" s="43"/>
      <c r="S4" s="43"/>
      <c r="T4" s="43"/>
      <c r="U4" s="43"/>
      <c r="V4" s="43"/>
      <c r="W4" s="43"/>
      <c r="X4" s="43"/>
      <c r="Y4" s="43"/>
    </row>
    <row r="5">
      <c r="A5" s="138"/>
      <c r="B5" s="49"/>
      <c r="C5" s="144" t="s">
        <v>186</v>
      </c>
      <c r="D5" s="145">
        <f>D3-D4</f>
        <v>1251630</v>
      </c>
      <c r="E5" s="146"/>
      <c r="F5" s="43"/>
      <c r="G5" s="43"/>
      <c r="H5" s="43"/>
      <c r="I5" s="43"/>
      <c r="J5" s="43"/>
      <c r="K5" s="43"/>
      <c r="L5" s="43"/>
      <c r="M5" s="43"/>
      <c r="N5" s="43"/>
      <c r="O5" s="43"/>
      <c r="P5" s="43"/>
      <c r="Q5" s="43"/>
      <c r="R5" s="43"/>
      <c r="S5" s="43"/>
      <c r="T5" s="43"/>
      <c r="U5" s="43"/>
      <c r="V5" s="43"/>
      <c r="W5" s="43"/>
      <c r="X5" s="43"/>
      <c r="Y5" s="43"/>
    </row>
    <row r="6">
      <c r="A6" s="138"/>
      <c r="B6" s="49"/>
      <c r="C6" s="144" t="s">
        <v>187</v>
      </c>
      <c r="D6" s="145">
        <f>D5/12</f>
        <v>104302.5</v>
      </c>
      <c r="E6" s="146"/>
      <c r="F6" s="43"/>
      <c r="G6" s="43"/>
      <c r="H6" s="43"/>
      <c r="I6" s="43"/>
      <c r="J6" s="43"/>
      <c r="K6" s="43"/>
      <c r="L6" s="43"/>
      <c r="M6" s="43"/>
      <c r="N6" s="43"/>
      <c r="O6" s="43"/>
      <c r="P6" s="43"/>
      <c r="Q6" s="43"/>
      <c r="R6" s="43"/>
      <c r="S6" s="43"/>
      <c r="T6" s="43"/>
      <c r="U6" s="43"/>
      <c r="V6" s="43"/>
      <c r="W6" s="43"/>
      <c r="X6" s="43"/>
      <c r="Y6" s="43"/>
    </row>
    <row r="7">
      <c r="A7" s="138"/>
      <c r="B7" s="49"/>
      <c r="C7" s="144" t="s">
        <v>188</v>
      </c>
      <c r="D7" s="75">
        <f>'Balance Sheet 2022'!E2+'Balance Sheet 2022'!E3</f>
        <v>3828745</v>
      </c>
      <c r="E7" s="146"/>
      <c r="F7" s="43"/>
      <c r="G7" s="43"/>
      <c r="H7" s="43"/>
      <c r="I7" s="43"/>
      <c r="J7" s="43"/>
      <c r="K7" s="43"/>
      <c r="L7" s="43"/>
      <c r="M7" s="43"/>
      <c r="N7" s="43"/>
      <c r="O7" s="43"/>
      <c r="P7" s="43"/>
      <c r="Q7" s="43"/>
      <c r="R7" s="43"/>
      <c r="S7" s="43"/>
      <c r="T7" s="43"/>
      <c r="U7" s="43"/>
      <c r="V7" s="43"/>
      <c r="W7" s="43"/>
      <c r="X7" s="43"/>
      <c r="Y7" s="43"/>
    </row>
    <row r="8">
      <c r="A8" s="138"/>
      <c r="B8" s="49"/>
      <c r="C8" s="147" t="s">
        <v>182</v>
      </c>
      <c r="D8" s="148">
        <f>D7/D6</f>
        <v>36.70808466</v>
      </c>
      <c r="E8" s="149" t="s">
        <v>189</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190</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191</v>
      </c>
      <c r="C11" s="144" t="s">
        <v>192</v>
      </c>
      <c r="D11" s="75">
        <f>'Balance Sheet 2022'!E30</f>
        <v>3751091</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193</v>
      </c>
      <c r="D12" s="75">
        <f>'Expenses 2022'!C40</f>
        <v>1254431</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194</v>
      </c>
      <c r="D13" s="145">
        <f>D12/12</f>
        <v>104535.9167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190</v>
      </c>
      <c r="D14" s="148">
        <f>D11/D13</f>
        <v>35.88327457</v>
      </c>
      <c r="E14" s="149" t="s">
        <v>189</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195</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196</v>
      </c>
      <c r="C17" s="144" t="s">
        <v>197</v>
      </c>
      <c r="D17" s="75">
        <f>sum('Balance Sheet 2022'!E13:E15)</f>
        <v>80404</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193</v>
      </c>
      <c r="D18" s="75">
        <f>'Expenses 2022'!C40</f>
        <v>1254431</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194</v>
      </c>
      <c r="D19" s="145">
        <f>D18/12</f>
        <v>104535.9167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198</v>
      </c>
      <c r="D20" s="148">
        <f>D17/D19</f>
        <v>0.7691519103</v>
      </c>
      <c r="E20" s="149" t="s">
        <v>189</v>
      </c>
      <c r="F20" s="43"/>
      <c r="G20" s="43"/>
      <c r="H20" s="43"/>
      <c r="I20" s="43"/>
      <c r="J20" s="43"/>
      <c r="K20" s="43"/>
      <c r="L20" s="43"/>
      <c r="M20" s="43"/>
      <c r="N20" s="43"/>
      <c r="O20" s="43"/>
      <c r="P20" s="43"/>
      <c r="Q20" s="43"/>
      <c r="R20" s="43"/>
      <c r="S20" s="43"/>
      <c r="T20" s="43"/>
      <c r="U20" s="43"/>
      <c r="V20" s="43"/>
      <c r="W20" s="43"/>
      <c r="X20" s="43"/>
      <c r="Y20" s="43"/>
    </row>
    <row r="21">
      <c r="A21" s="138"/>
      <c r="B21" s="49"/>
      <c r="C21" s="153" t="s">
        <v>199</v>
      </c>
      <c r="D21" s="154">
        <f>D20+D8</f>
        <v>37.47723657</v>
      </c>
      <c r="E21" s="155" t="s">
        <v>189</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200</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201</v>
      </c>
      <c r="C24" s="159"/>
      <c r="D24" s="160">
        <f>max('Revenues 2022'!E2:E7)</f>
        <v>1092724</v>
      </c>
      <c r="E24" s="161" t="s">
        <v>202</v>
      </c>
      <c r="F24" s="43"/>
      <c r="G24" s="43"/>
      <c r="H24" s="43"/>
      <c r="I24" s="43"/>
      <c r="J24" s="43"/>
      <c r="K24" s="43"/>
      <c r="L24" s="43"/>
      <c r="M24" s="43"/>
      <c r="N24" s="43"/>
      <c r="O24" s="43"/>
      <c r="P24" s="43"/>
      <c r="Q24" s="43"/>
      <c r="R24" s="43"/>
      <c r="S24" s="43"/>
      <c r="T24" s="43"/>
      <c r="U24" s="43"/>
      <c r="V24" s="43"/>
      <c r="W24" s="43"/>
      <c r="X24" s="43"/>
      <c r="Y24" s="43"/>
    </row>
    <row r="25">
      <c r="A25" s="138"/>
      <c r="B25" s="49"/>
      <c r="C25" s="144" t="s">
        <v>203</v>
      </c>
      <c r="D25" s="145">
        <f>'Revenues 2022'!F44</f>
        <v>1154291</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200</v>
      </c>
      <c r="D26" s="162">
        <f>D24/D25</f>
        <v>0.9466624967</v>
      </c>
      <c r="E26" s="149" t="s">
        <v>204</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205</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206</v>
      </c>
      <c r="C29" s="144" t="s">
        <v>207</v>
      </c>
      <c r="D29" s="75">
        <f>SUM('Expenses 2022'!C7:C9)</f>
        <v>599302</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208</v>
      </c>
      <c r="D30" s="75">
        <f>SUM('Expenses 2022'!C10:C12)</f>
        <v>88577</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209</v>
      </c>
      <c r="D31" s="75">
        <f>sum(D29:D30)</f>
        <v>687879</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184</v>
      </c>
      <c r="D32" s="75">
        <f>'Expenses 2022'!C40</f>
        <v>1254431</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210</v>
      </c>
      <c r="D33" s="162">
        <f>D31/D32</f>
        <v>0.5483593757</v>
      </c>
      <c r="E33" s="149" t="s">
        <v>211</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212</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213</v>
      </c>
      <c r="C36" s="144" t="s">
        <v>214</v>
      </c>
      <c r="D36" s="75">
        <f>SUM('Expenses 2022'!C10:C11)</f>
        <v>48708</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207</v>
      </c>
      <c r="D37" s="75">
        <f>SUM('Expenses 2022'!C7:C9)</f>
        <v>599302</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212</v>
      </c>
      <c r="D38" s="162">
        <f>D36/D37</f>
        <v>0.08127454939</v>
      </c>
      <c r="E38" s="149" t="s">
        <v>215</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216</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217</v>
      </c>
      <c r="C41" s="147" t="s">
        <v>246</v>
      </c>
      <c r="D41" s="75">
        <f>'Expenses 2022'!D40</f>
        <v>967782</v>
      </c>
      <c r="E41" s="164">
        <f t="shared" ref="E41:E44" si="1">D41/$D$44</f>
        <v>0.7714908193</v>
      </c>
      <c r="F41" s="43"/>
      <c r="G41" s="43"/>
      <c r="H41" s="43"/>
      <c r="I41" s="43"/>
      <c r="J41" s="43"/>
      <c r="K41" s="43"/>
      <c r="L41" s="43"/>
      <c r="M41" s="43"/>
      <c r="N41" s="43"/>
      <c r="O41" s="43"/>
      <c r="P41" s="43"/>
      <c r="Q41" s="43"/>
      <c r="R41" s="43"/>
      <c r="S41" s="43"/>
      <c r="T41" s="43"/>
      <c r="U41" s="43"/>
      <c r="V41" s="43"/>
      <c r="W41" s="43"/>
      <c r="X41" s="43"/>
      <c r="Y41" s="43"/>
    </row>
    <row r="42">
      <c r="A42" s="138"/>
      <c r="B42" s="49"/>
      <c r="C42" s="147" t="s">
        <v>219</v>
      </c>
      <c r="D42" s="145">
        <f>'Expenses 2022'!E40</f>
        <v>149051</v>
      </c>
      <c r="E42" s="164">
        <f t="shared" si="1"/>
        <v>0.1188196083</v>
      </c>
      <c r="F42" s="43"/>
      <c r="G42" s="43"/>
      <c r="H42" s="43"/>
      <c r="I42" s="43"/>
      <c r="J42" s="43"/>
      <c r="K42" s="43"/>
      <c r="L42" s="43"/>
      <c r="M42" s="43"/>
      <c r="N42" s="43"/>
      <c r="O42" s="43"/>
      <c r="P42" s="43"/>
      <c r="Q42" s="43"/>
      <c r="R42" s="43"/>
      <c r="S42" s="43"/>
      <c r="T42" s="43"/>
      <c r="U42" s="43"/>
      <c r="V42" s="43"/>
      <c r="W42" s="43"/>
      <c r="X42" s="43"/>
      <c r="Y42" s="43"/>
    </row>
    <row r="43">
      <c r="A43" s="138"/>
      <c r="B43" s="49"/>
      <c r="C43" s="147" t="s">
        <v>220</v>
      </c>
      <c r="D43" s="145">
        <f>'Expenses 2022'!F40</f>
        <v>137598</v>
      </c>
      <c r="E43" s="164">
        <f t="shared" si="1"/>
        <v>0.1096895724</v>
      </c>
      <c r="F43" s="43"/>
      <c r="G43" s="43"/>
      <c r="H43" s="43"/>
      <c r="I43" s="43"/>
      <c r="J43" s="43"/>
      <c r="K43" s="43"/>
      <c r="L43" s="43"/>
      <c r="M43" s="43"/>
      <c r="N43" s="43"/>
      <c r="O43" s="43"/>
      <c r="P43" s="43"/>
      <c r="Q43" s="43"/>
      <c r="R43" s="43"/>
      <c r="S43" s="43"/>
      <c r="T43" s="43"/>
      <c r="U43" s="43"/>
      <c r="V43" s="43"/>
      <c r="W43" s="43"/>
      <c r="X43" s="43"/>
      <c r="Y43" s="43"/>
    </row>
    <row r="44">
      <c r="A44" s="138"/>
      <c r="B44" s="49"/>
      <c r="C44" s="144" t="s">
        <v>184</v>
      </c>
      <c r="D44" s="145">
        <f>sum(D41:D43)</f>
        <v>1254431</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221</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222</v>
      </c>
      <c r="C47" s="144" t="s">
        <v>223</v>
      </c>
      <c r="D47" s="145">
        <f>'Revenues 2022'!F9</f>
        <v>1092724</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224</v>
      </c>
      <c r="D48" s="145">
        <f>'Expenses 2022'!F40</f>
        <v>137598</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225</v>
      </c>
      <c r="D49" s="165">
        <f>D47/D48</f>
        <v>7.941423567</v>
      </c>
      <c r="E49" s="149" t="s">
        <v>226</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227</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228</v>
      </c>
      <c r="C52" s="144" t="s">
        <v>229</v>
      </c>
      <c r="D52" s="145">
        <f>sum('Balance Sheet 2022'!E2:E10)</f>
        <v>4602407</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230</v>
      </c>
      <c r="D53" s="145">
        <f>sum('Balance Sheet 2022'!E19:E22)</f>
        <v>67904</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231</v>
      </c>
      <c r="D54" s="167">
        <f>D52/D53</f>
        <v>67.77814267</v>
      </c>
      <c r="E54" s="149" t="s">
        <v>232</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233</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234</v>
      </c>
      <c r="C57" s="144" t="s">
        <v>235</v>
      </c>
      <c r="D57" s="145">
        <f>sum('Balance Sheet 2022'!E25:E26)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236</v>
      </c>
      <c r="D58" s="145">
        <f>'Balance Sheet 2022'!E18</f>
        <v>4780705</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237</v>
      </c>
      <c r="D59" s="168">
        <f>D57/D58</f>
        <v>0</v>
      </c>
      <c r="E59" s="149" t="s">
        <v>238</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SIECUS: SEX ED FOR SOCIAL CHANGE</v>
      </c>
      <c r="B1" s="2" t="s">
        <v>247</v>
      </c>
      <c r="C1" s="138"/>
      <c r="D1" s="138"/>
      <c r="E1" s="138"/>
      <c r="F1" s="139"/>
      <c r="G1" s="139"/>
      <c r="H1" s="139"/>
      <c r="I1" s="43"/>
      <c r="J1" s="43"/>
      <c r="K1" s="43"/>
      <c r="L1" s="43"/>
      <c r="M1" s="43"/>
      <c r="N1" s="43"/>
      <c r="O1" s="43"/>
      <c r="P1" s="43"/>
      <c r="Q1" s="43"/>
      <c r="R1" s="43"/>
      <c r="S1" s="43"/>
      <c r="T1" s="43"/>
      <c r="U1" s="43"/>
      <c r="V1" s="43"/>
      <c r="W1" s="43"/>
      <c r="X1" s="43"/>
      <c r="Y1" s="43"/>
    </row>
    <row r="2">
      <c r="A2" s="140" t="s">
        <v>182</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183</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248</v>
      </c>
      <c r="E4" s="45" t="s">
        <v>249</v>
      </c>
      <c r="F4" s="45" t="s">
        <v>250</v>
      </c>
      <c r="G4" s="59" t="s">
        <v>251</v>
      </c>
      <c r="H4" s="59"/>
      <c r="I4" s="43"/>
      <c r="J4" s="43"/>
      <c r="K4" s="43"/>
      <c r="L4" s="43"/>
      <c r="M4" s="43"/>
      <c r="N4" s="43"/>
      <c r="O4" s="43"/>
      <c r="P4" s="43"/>
      <c r="Q4" s="43"/>
      <c r="R4" s="43"/>
      <c r="S4" s="43"/>
      <c r="T4" s="43"/>
      <c r="U4" s="43"/>
      <c r="V4" s="43"/>
      <c r="W4" s="43"/>
      <c r="X4" s="43"/>
      <c r="Y4" s="43"/>
    </row>
    <row r="5">
      <c r="A5" s="138"/>
      <c r="B5" s="49"/>
      <c r="C5" s="147" t="s">
        <v>182</v>
      </c>
      <c r="D5" s="176">
        <f>'Ratios 2020'!D8</f>
        <v>4.526792011</v>
      </c>
      <c r="E5" s="176">
        <f>'Ratios 2021'!D8</f>
        <v>5.350506083</v>
      </c>
      <c r="F5" s="176">
        <f>'Ratios 2022'!D8</f>
        <v>36.70808466</v>
      </c>
      <c r="G5" s="176">
        <f>average(D5:F5)</f>
        <v>15.52846092</v>
      </c>
      <c r="H5" s="149" t="s">
        <v>189</v>
      </c>
      <c r="I5" s="43"/>
      <c r="J5" s="43"/>
      <c r="K5" s="43"/>
      <c r="L5" s="43"/>
      <c r="M5" s="43"/>
      <c r="N5" s="43"/>
      <c r="O5" s="43"/>
      <c r="P5" s="43"/>
      <c r="Q5" s="43"/>
      <c r="R5" s="43"/>
      <c r="S5" s="43"/>
      <c r="T5" s="43"/>
      <c r="U5" s="43"/>
      <c r="V5" s="43"/>
      <c r="W5" s="43"/>
      <c r="X5" s="43"/>
      <c r="Y5" s="43"/>
    </row>
    <row r="6">
      <c r="A6" s="138"/>
      <c r="B6" s="52"/>
      <c r="C6" s="45"/>
      <c r="D6" s="45"/>
      <c r="E6" s="45"/>
      <c r="F6" s="177"/>
      <c r="G6" s="177"/>
      <c r="H6" s="177"/>
      <c r="I6" s="43"/>
      <c r="J6" s="43"/>
      <c r="K6" s="43"/>
      <c r="L6" s="43"/>
      <c r="M6" s="43"/>
      <c r="N6" s="43"/>
      <c r="O6" s="43"/>
      <c r="P6" s="43"/>
      <c r="Q6" s="43"/>
      <c r="R6" s="43"/>
      <c r="S6" s="43"/>
      <c r="T6" s="43"/>
      <c r="U6" s="43"/>
      <c r="V6" s="43"/>
      <c r="W6" s="43"/>
      <c r="X6" s="43"/>
      <c r="Y6" s="43"/>
    </row>
    <row r="7">
      <c r="A7" s="140" t="s">
        <v>190</v>
      </c>
      <c r="B7" s="5"/>
      <c r="C7" s="178"/>
      <c r="D7" s="178"/>
      <c r="E7" s="178"/>
      <c r="F7" s="178"/>
      <c r="G7" s="178"/>
      <c r="H7" s="178"/>
      <c r="I7" s="43"/>
      <c r="J7" s="43"/>
      <c r="K7" s="43"/>
      <c r="L7" s="43"/>
      <c r="M7" s="43"/>
      <c r="N7" s="43"/>
      <c r="O7" s="43"/>
      <c r="P7" s="43"/>
      <c r="Q7" s="43"/>
      <c r="R7" s="43"/>
      <c r="S7" s="43"/>
      <c r="T7" s="43"/>
      <c r="U7" s="43"/>
      <c r="V7" s="43"/>
      <c r="W7" s="43"/>
      <c r="X7" s="43"/>
      <c r="Y7" s="43"/>
    </row>
    <row r="8">
      <c r="A8" s="138"/>
      <c r="B8" s="143" t="s">
        <v>191</v>
      </c>
      <c r="C8" s="71"/>
      <c r="D8" s="71"/>
      <c r="E8" s="177"/>
      <c r="F8" s="177"/>
      <c r="G8" s="177"/>
      <c r="H8" s="177"/>
      <c r="I8" s="43"/>
      <c r="J8" s="43"/>
      <c r="K8" s="43"/>
      <c r="L8" s="43"/>
      <c r="M8" s="43"/>
      <c r="N8" s="43"/>
      <c r="O8" s="43"/>
      <c r="P8" s="43"/>
      <c r="Q8" s="43"/>
      <c r="R8" s="43"/>
      <c r="S8" s="43"/>
      <c r="T8" s="43"/>
      <c r="U8" s="43"/>
      <c r="V8" s="43"/>
      <c r="W8" s="43"/>
      <c r="X8" s="43"/>
      <c r="Y8" s="43"/>
    </row>
    <row r="9">
      <c r="A9" s="138"/>
      <c r="B9" s="49"/>
      <c r="C9" s="45"/>
      <c r="D9" s="45" t="s">
        <v>248</v>
      </c>
      <c r="E9" s="45" t="s">
        <v>249</v>
      </c>
      <c r="F9" s="45" t="s">
        <v>250</v>
      </c>
      <c r="G9" s="59" t="s">
        <v>251</v>
      </c>
      <c r="H9" s="59"/>
      <c r="I9" s="43"/>
      <c r="J9" s="43"/>
      <c r="K9" s="43"/>
      <c r="L9" s="43"/>
      <c r="M9" s="43"/>
      <c r="N9" s="43"/>
      <c r="O9" s="43"/>
      <c r="P9" s="43"/>
      <c r="Q9" s="43"/>
      <c r="R9" s="43"/>
      <c r="S9" s="43"/>
      <c r="T9" s="43"/>
      <c r="U9" s="43"/>
      <c r="V9" s="43"/>
      <c r="W9" s="43"/>
      <c r="X9" s="43"/>
      <c r="Y9" s="43"/>
    </row>
    <row r="10">
      <c r="A10" s="138"/>
      <c r="B10" s="49"/>
      <c r="C10" s="147" t="s">
        <v>190</v>
      </c>
      <c r="D10" s="148">
        <f>'Ratios 2020'!D14</f>
        <v>0.2315486009</v>
      </c>
      <c r="E10" s="148">
        <f>'Ratios 2021'!D14</f>
        <v>52.75566393</v>
      </c>
      <c r="F10" s="148">
        <f>'Ratios 2022'!D14</f>
        <v>35.88327457</v>
      </c>
      <c r="G10" s="176">
        <f>average(D10:F10)</f>
        <v>29.6234957</v>
      </c>
      <c r="H10" s="149" t="s">
        <v>189</v>
      </c>
      <c r="I10" s="43"/>
      <c r="J10" s="43"/>
      <c r="K10" s="43"/>
      <c r="L10" s="43"/>
      <c r="M10" s="43"/>
      <c r="N10" s="43"/>
      <c r="O10" s="43"/>
      <c r="P10" s="43"/>
      <c r="Q10" s="43"/>
      <c r="R10" s="43"/>
      <c r="S10" s="43"/>
      <c r="T10" s="43"/>
      <c r="U10" s="43"/>
      <c r="V10" s="43"/>
      <c r="W10" s="43"/>
      <c r="X10" s="43"/>
      <c r="Y10" s="43"/>
    </row>
    <row r="11">
      <c r="A11" s="138"/>
      <c r="B11" s="52"/>
      <c r="C11" s="45"/>
      <c r="D11" s="45"/>
      <c r="E11" s="45"/>
      <c r="F11" s="177"/>
      <c r="G11" s="177"/>
      <c r="H11" s="177"/>
      <c r="I11" s="43"/>
      <c r="J11" s="43"/>
      <c r="K11" s="43"/>
      <c r="L11" s="43"/>
      <c r="M11" s="43"/>
      <c r="N11" s="43"/>
      <c r="O11" s="43"/>
      <c r="P11" s="43"/>
      <c r="Q11" s="43"/>
      <c r="R11" s="43"/>
      <c r="S11" s="43"/>
      <c r="T11" s="43"/>
      <c r="U11" s="43"/>
      <c r="V11" s="43"/>
      <c r="W11" s="43"/>
      <c r="X11" s="43"/>
      <c r="Y11" s="43"/>
    </row>
    <row r="12">
      <c r="A12" s="140" t="s">
        <v>195</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196</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248</v>
      </c>
      <c r="E14" s="45" t="s">
        <v>249</v>
      </c>
      <c r="F14" s="45" t="s">
        <v>250</v>
      </c>
      <c r="G14" s="59" t="s">
        <v>251</v>
      </c>
      <c r="H14" s="59"/>
      <c r="I14" s="43"/>
      <c r="J14" s="43"/>
      <c r="K14" s="43"/>
      <c r="L14" s="43"/>
      <c r="M14" s="43"/>
      <c r="N14" s="43"/>
      <c r="O14" s="43"/>
      <c r="P14" s="43"/>
      <c r="Q14" s="43"/>
      <c r="R14" s="43"/>
      <c r="S14" s="43"/>
      <c r="T14" s="43"/>
      <c r="U14" s="43"/>
      <c r="V14" s="43"/>
      <c r="W14" s="43"/>
      <c r="X14" s="43"/>
      <c r="Y14" s="43"/>
    </row>
    <row r="15">
      <c r="A15" s="138"/>
      <c r="B15" s="49"/>
      <c r="C15" s="147" t="s">
        <v>198</v>
      </c>
      <c r="D15" s="179">
        <f>'Ratios 2020'!D20</f>
        <v>1.779282342</v>
      </c>
      <c r="E15" s="179">
        <f>'Ratios 2021'!D20</f>
        <v>0.9846851487</v>
      </c>
      <c r="F15" s="179">
        <f>'Ratios 2022'!D20</f>
        <v>0.7691519103</v>
      </c>
      <c r="G15" s="176">
        <f>average(D15:F15)</f>
        <v>1.177706467</v>
      </c>
      <c r="H15" s="149" t="s">
        <v>189</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200</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201</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248</v>
      </c>
      <c r="E19" s="45" t="s">
        <v>249</v>
      </c>
      <c r="F19" s="45" t="s">
        <v>250</v>
      </c>
      <c r="G19" s="59" t="s">
        <v>251</v>
      </c>
      <c r="H19" s="59"/>
      <c r="I19" s="43"/>
      <c r="J19" s="43"/>
      <c r="K19" s="43"/>
      <c r="L19" s="43"/>
      <c r="M19" s="43"/>
      <c r="N19" s="43"/>
      <c r="O19" s="43"/>
      <c r="P19" s="43"/>
      <c r="Q19" s="43"/>
      <c r="R19" s="43"/>
      <c r="S19" s="43"/>
      <c r="T19" s="43"/>
      <c r="U19" s="43"/>
      <c r="V19" s="43"/>
      <c r="W19" s="43"/>
      <c r="X19" s="43"/>
      <c r="Y19" s="43"/>
    </row>
    <row r="20">
      <c r="A20" s="138"/>
      <c r="B20" s="49"/>
      <c r="C20" s="147" t="s">
        <v>200</v>
      </c>
      <c r="D20" s="162">
        <f>'Ratios 2020'!D26</f>
        <v>0.9690651123</v>
      </c>
      <c r="E20" s="162">
        <f>'Ratios 2021'!D26</f>
        <v>0.9966998607</v>
      </c>
      <c r="F20" s="162">
        <f>'Ratios 2022'!D26</f>
        <v>0.9466624967</v>
      </c>
      <c r="G20" s="180">
        <f>average(D20:F20)</f>
        <v>0.9708091566</v>
      </c>
      <c r="H20" s="149" t="s">
        <v>204</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205</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206</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248</v>
      </c>
      <c r="E24" s="45" t="s">
        <v>249</v>
      </c>
      <c r="F24" s="45" t="s">
        <v>250</v>
      </c>
      <c r="G24" s="59" t="s">
        <v>251</v>
      </c>
      <c r="H24" s="59"/>
      <c r="I24" s="43"/>
      <c r="J24" s="43"/>
      <c r="K24" s="43"/>
      <c r="L24" s="43"/>
      <c r="M24" s="43"/>
      <c r="N24" s="43"/>
      <c r="O24" s="43"/>
      <c r="P24" s="43"/>
      <c r="Q24" s="43"/>
      <c r="R24" s="43"/>
      <c r="S24" s="43"/>
      <c r="T24" s="43"/>
      <c r="U24" s="43"/>
      <c r="V24" s="43"/>
      <c r="W24" s="43"/>
      <c r="X24" s="43"/>
      <c r="Y24" s="43"/>
    </row>
    <row r="25">
      <c r="A25" s="138"/>
      <c r="B25" s="49"/>
      <c r="C25" s="147" t="s">
        <v>210</v>
      </c>
      <c r="D25" s="162">
        <f>'Ratios 2020'!D33</f>
        <v>0.3637788952</v>
      </c>
      <c r="E25" s="162">
        <f>'Ratios 2021'!D33</f>
        <v>0.5291359373</v>
      </c>
      <c r="F25" s="162">
        <f>'Ratios 2022'!D33</f>
        <v>0.5483593757</v>
      </c>
      <c r="G25" s="180">
        <f>average(D25:F25)</f>
        <v>0.4804247361</v>
      </c>
      <c r="H25" s="149" t="s">
        <v>211</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212</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213</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248</v>
      </c>
      <c r="E29" s="45" t="s">
        <v>249</v>
      </c>
      <c r="F29" s="45" t="s">
        <v>250</v>
      </c>
      <c r="G29" s="59" t="s">
        <v>251</v>
      </c>
      <c r="H29" s="59"/>
      <c r="I29" s="43"/>
      <c r="J29" s="43"/>
      <c r="K29" s="43"/>
      <c r="L29" s="43"/>
      <c r="M29" s="43"/>
      <c r="N29" s="43"/>
      <c r="O29" s="43"/>
      <c r="P29" s="43"/>
      <c r="Q29" s="43"/>
      <c r="R29" s="43"/>
      <c r="S29" s="43"/>
      <c r="T29" s="43"/>
      <c r="U29" s="43"/>
      <c r="V29" s="43"/>
      <c r="W29" s="43"/>
      <c r="X29" s="43"/>
      <c r="Y29" s="43"/>
    </row>
    <row r="30">
      <c r="A30" s="138"/>
      <c r="B30" s="49"/>
      <c r="C30" s="147" t="s">
        <v>212</v>
      </c>
      <c r="D30" s="162">
        <f>'Ratios 2020'!D38</f>
        <v>0.04450216875</v>
      </c>
      <c r="E30" s="162">
        <f>'Ratios 2021'!D38</f>
        <v>0.1066783796</v>
      </c>
      <c r="F30" s="162">
        <f>'Ratios 2022'!D38</f>
        <v>0.08127454939</v>
      </c>
      <c r="G30" s="180">
        <f>average(D30:F30)</f>
        <v>0.07748503258</v>
      </c>
      <c r="H30" s="149" t="s">
        <v>215</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216</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217</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248</v>
      </c>
      <c r="E34" s="45" t="s">
        <v>249</v>
      </c>
      <c r="F34" s="45" t="s">
        <v>250</v>
      </c>
      <c r="G34" s="59" t="s">
        <v>251</v>
      </c>
      <c r="H34" s="59"/>
      <c r="I34" s="43"/>
      <c r="J34" s="43"/>
      <c r="K34" s="43"/>
      <c r="L34" s="43"/>
      <c r="M34" s="43"/>
      <c r="N34" s="43"/>
      <c r="O34" s="43"/>
      <c r="P34" s="43"/>
      <c r="Q34" s="43"/>
      <c r="R34" s="43"/>
      <c r="S34" s="43"/>
      <c r="T34" s="43"/>
      <c r="U34" s="43"/>
      <c r="V34" s="43"/>
      <c r="W34" s="43"/>
      <c r="X34" s="43"/>
      <c r="Y34" s="43"/>
    </row>
    <row r="35">
      <c r="A35" s="138"/>
      <c r="B35" s="49"/>
      <c r="C35" s="147" t="s">
        <v>252</v>
      </c>
      <c r="D35" s="162">
        <f>'Ratios 2020'!E41</f>
        <v>0.6647287225</v>
      </c>
      <c r="E35" s="162">
        <f>'Ratios 2021'!E41</f>
        <v>0.7641975066</v>
      </c>
      <c r="F35" s="162">
        <f>'Ratios 2022'!E41</f>
        <v>0.7714908193</v>
      </c>
      <c r="G35" s="180">
        <f t="shared" ref="G35:G37" si="1">average(D35:F35)</f>
        <v>0.7334723495</v>
      </c>
      <c r="H35" s="180"/>
      <c r="I35" s="43"/>
      <c r="J35" s="43"/>
      <c r="K35" s="43"/>
      <c r="L35" s="43"/>
      <c r="M35" s="43"/>
      <c r="N35" s="43"/>
      <c r="O35" s="43"/>
      <c r="P35" s="43"/>
      <c r="Q35" s="43"/>
      <c r="R35" s="43"/>
      <c r="S35" s="43"/>
      <c r="T35" s="43"/>
      <c r="U35" s="43"/>
      <c r="V35" s="43"/>
      <c r="W35" s="43"/>
      <c r="X35" s="43"/>
      <c r="Y35" s="43"/>
    </row>
    <row r="36">
      <c r="A36" s="138"/>
      <c r="B36" s="52"/>
      <c r="C36" s="147" t="s">
        <v>219</v>
      </c>
      <c r="D36" s="162">
        <f>'Ratios 2020'!E42</f>
        <v>0.1680475986</v>
      </c>
      <c r="E36" s="162">
        <f>'Ratios 2021'!E42</f>
        <v>0.1337964023</v>
      </c>
      <c r="F36" s="162">
        <f>'Ratios 2022'!E42</f>
        <v>0.1188196083</v>
      </c>
      <c r="G36" s="180">
        <f t="shared" si="1"/>
        <v>0.140221203</v>
      </c>
      <c r="H36" s="180"/>
      <c r="I36" s="43"/>
      <c r="J36" s="43"/>
      <c r="K36" s="43"/>
      <c r="L36" s="43"/>
      <c r="M36" s="43"/>
      <c r="N36" s="43"/>
      <c r="O36" s="43"/>
      <c r="P36" s="43"/>
      <c r="Q36" s="43"/>
      <c r="R36" s="43"/>
      <c r="S36" s="43"/>
      <c r="T36" s="43"/>
      <c r="U36" s="43"/>
      <c r="V36" s="43"/>
      <c r="W36" s="43"/>
      <c r="X36" s="43"/>
      <c r="Y36" s="43"/>
    </row>
    <row r="37">
      <c r="A37" s="138"/>
      <c r="B37" s="181"/>
      <c r="C37" s="147" t="s">
        <v>220</v>
      </c>
      <c r="D37" s="162">
        <f>'Ratios 2020'!E43</f>
        <v>0.167223679</v>
      </c>
      <c r="E37" s="162">
        <f>'Ratios 2021'!E43</f>
        <v>0.1020060911</v>
      </c>
      <c r="F37" s="162">
        <f>'Ratios 2022'!E43</f>
        <v>0.1096895724</v>
      </c>
      <c r="G37" s="180">
        <f t="shared" si="1"/>
        <v>0.1263064475</v>
      </c>
      <c r="H37" s="180"/>
      <c r="I37" s="43"/>
      <c r="J37" s="43"/>
      <c r="K37" s="43"/>
      <c r="L37" s="43"/>
      <c r="M37" s="43"/>
      <c r="N37" s="43"/>
      <c r="O37" s="43"/>
      <c r="P37" s="43"/>
      <c r="Q37" s="43"/>
      <c r="R37" s="43"/>
      <c r="S37" s="43"/>
      <c r="T37" s="43"/>
      <c r="U37" s="43"/>
      <c r="V37" s="43"/>
      <c r="W37" s="43"/>
      <c r="X37" s="43"/>
      <c r="Y37" s="43"/>
    </row>
    <row r="38">
      <c r="A38" s="138"/>
      <c r="B38" s="181"/>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221</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222</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248</v>
      </c>
      <c r="E41" s="45" t="s">
        <v>249</v>
      </c>
      <c r="F41" s="45" t="s">
        <v>250</v>
      </c>
      <c r="G41" s="59" t="s">
        <v>251</v>
      </c>
      <c r="H41" s="59"/>
      <c r="I41" s="43"/>
      <c r="J41" s="43"/>
      <c r="K41" s="43"/>
      <c r="L41" s="43"/>
      <c r="M41" s="43"/>
      <c r="N41" s="43"/>
      <c r="O41" s="43"/>
      <c r="P41" s="43"/>
      <c r="Q41" s="43"/>
      <c r="R41" s="43"/>
      <c r="S41" s="43"/>
      <c r="T41" s="43"/>
      <c r="U41" s="43"/>
      <c r="V41" s="43"/>
      <c r="W41" s="43"/>
      <c r="X41" s="43"/>
      <c r="Y41" s="43"/>
    </row>
    <row r="42">
      <c r="A42" s="138"/>
      <c r="B42" s="49"/>
      <c r="C42" s="147" t="s">
        <v>225</v>
      </c>
      <c r="D42" s="165">
        <f>'Ratios 2020'!D49</f>
        <v>10.62490313</v>
      </c>
      <c r="E42" s="165">
        <f>'Ratios 2021'!D49</f>
        <v>50.64562106</v>
      </c>
      <c r="F42" s="165">
        <f>'Ratios 2022'!D49</f>
        <v>7.941423567</v>
      </c>
      <c r="G42" s="182">
        <f>average(D42:F42)</f>
        <v>23.07064925</v>
      </c>
      <c r="H42" s="149" t="s">
        <v>226</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227</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228</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248</v>
      </c>
      <c r="E46" s="45" t="s">
        <v>249</v>
      </c>
      <c r="F46" s="45" t="s">
        <v>250</v>
      </c>
      <c r="G46" s="59" t="s">
        <v>251</v>
      </c>
      <c r="H46" s="59"/>
      <c r="I46" s="43"/>
      <c r="J46" s="43"/>
      <c r="K46" s="43"/>
      <c r="L46" s="43"/>
      <c r="M46" s="43"/>
      <c r="N46" s="43"/>
      <c r="O46" s="43"/>
      <c r="P46" s="43"/>
      <c r="Q46" s="43"/>
      <c r="R46" s="43"/>
      <c r="S46" s="43"/>
      <c r="T46" s="43"/>
      <c r="U46" s="43"/>
      <c r="V46" s="43"/>
      <c r="W46" s="43"/>
      <c r="X46" s="43"/>
      <c r="Y46" s="43"/>
    </row>
    <row r="47">
      <c r="A47" s="138"/>
      <c r="B47" s="49"/>
      <c r="C47" s="147" t="s">
        <v>231</v>
      </c>
      <c r="D47" s="148">
        <f>'Ratios 2020'!D54</f>
        <v>13.06003116</v>
      </c>
      <c r="E47" s="148">
        <f>'Ratios 2021'!D54</f>
        <v>91.92716052</v>
      </c>
      <c r="F47" s="148">
        <f>'Ratios 2022'!D54</f>
        <v>67.77814267</v>
      </c>
      <c r="G47" s="176">
        <f>average(D47:F47)</f>
        <v>57.58844478</v>
      </c>
      <c r="H47" s="149" t="s">
        <v>232</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233</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234</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248</v>
      </c>
      <c r="E51" s="45" t="s">
        <v>249</v>
      </c>
      <c r="F51" s="45" t="s">
        <v>250</v>
      </c>
      <c r="G51" s="59" t="s">
        <v>251</v>
      </c>
      <c r="H51" s="59"/>
      <c r="I51" s="43"/>
      <c r="J51" s="43"/>
      <c r="K51" s="43"/>
      <c r="L51" s="43"/>
      <c r="M51" s="43"/>
      <c r="N51" s="43"/>
      <c r="O51" s="43"/>
      <c r="P51" s="43"/>
      <c r="Q51" s="43"/>
      <c r="R51" s="43"/>
      <c r="S51" s="43"/>
      <c r="T51" s="43"/>
      <c r="U51" s="43"/>
      <c r="V51" s="43"/>
      <c r="W51" s="43"/>
      <c r="X51" s="43"/>
      <c r="Y51" s="43"/>
    </row>
    <row r="52">
      <c r="A52" s="138"/>
      <c r="B52" s="49"/>
      <c r="C52" s="147" t="s">
        <v>237</v>
      </c>
      <c r="D52" s="183">
        <f>'Ratios 2020'!D59</f>
        <v>0.09406422474</v>
      </c>
      <c r="E52" s="183">
        <f>'Ratios 2021'!D59</f>
        <v>0</v>
      </c>
      <c r="F52" s="183">
        <f>'Ratios 2022'!D59</f>
        <v>0</v>
      </c>
      <c r="G52" s="184">
        <f>average(D52:F52)</f>
        <v>0.03135474158</v>
      </c>
      <c r="H52" s="149" t="s">
        <v>238</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