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<sst xmlns="http://schemas.openxmlformats.org/spreadsheetml/2006/main" count="869" uniqueCount="250">
  <si>
    <t>PEN AMERICA</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</si>
  <si>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</si>
  <si>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</si>
  <si>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</si>
  <si>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</si>
  <si>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</si>
  <si>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</si>
  <si>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</si>
  <si>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</si>
  <si>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</si>
  <si>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</si>
  <si>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</si>
  <si>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</si>
  <si>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</si>
  <si>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</si>
  <si>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</si>
  <si>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</si>
  <si>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</si>
  <si>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</si>
  <si>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</si>
  <si>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</si>
  <si>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</si>
  <si>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</si>
  <si>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</si>
  <si>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</si>
  <si>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</si>
  <si>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</si>
  <si>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</si>
  <si>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</si>
  <si>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</si>
  <si>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</si>
  <si>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</si>
  <si>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</si>
  <si>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</si>
  <si>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</si>
  <si>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</si>
  <si>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</si>
  <si>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</si>
  <si>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</si>
  <si>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</si>
  <si>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</si>
  <si>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</si>
  <si>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</si>
  <si>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</si>
  <si>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</si>
  <si>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</si>
  <si>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</si>
  <si>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</si>
  <si>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</si>
  <si>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</si>
  <si>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</si>
  <si>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</si>
  <si>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</si>
  <si>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</si>
  <si>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</si>
  <si>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</si>
  <si>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</si>
  <si>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</si>
  <si>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</si>
  <si>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</si>
  <si>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</si>
  <si>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</si>
  <si>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</si>
  <si>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</si>
  <si>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Ticket sales/ program fees </t>
  </si>
  <si>
    <t>Program management fee</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</si>
  <si>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</si>
  <si>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</si>
  <si>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</si>
  <si>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</si>
  <si>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</si>
  <si>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</si>
  <si>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</si>
  <si>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</si>
  <si>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</si>
  <si>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</si>
  <si>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</si>
  <si>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</si>
  <si>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</si>
  <si>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</si>
  <si>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</si>
  <si>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</si>
  <si>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</si>
  <si>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</si>
  <si>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</si>
  <si>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</si>
  <si>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</si>
  <si>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</si>
  <si>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</si>
  <si>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</si>
  <si>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</si>
  <si>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</si>
  <si>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</si>
  <si>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</si>
  <si>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</si>
  <si>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</si>
  <si>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</si>
  <si>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</si>
  <si>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Other income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</si>
  <si>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</si>
  <si>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</si>
  <si>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</si>
  <si>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</si>
  <si>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</si>
  <si>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</si>
  <si>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</si>
  <si>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</si>
  <si>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</si>
  <si>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</si>
  <si>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</si>
  <si>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</si>
  <si>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</si>
  <si>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</si>
  <si>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</si>
  <si>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</si>
  <si>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</si>
  <si>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</si>
  <si>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</si>
  <si>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</si>
  <si>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</si>
  <si>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</si>
  <si>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</si>
  <si>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</si>
  <si>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</si>
  <si>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</si>
  <si>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</si>
  <si>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</si>
  <si>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</si>
  <si>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</si>
  <si>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</si>
  <si>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</si>
  <si>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</si>
  <si>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</si>
  <si>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</si>
  <si>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</si>
  <si>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</si>
  <si>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Bad debt expense</t>
  </si>
  <si>
    <t xml:space="preserve">Other program expenses </t>
  </si>
  <si>
    <t xml:space="preserve">Other admin expenses </t>
  </si>
  <si>
    <t>Book purchase / distribution</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</si>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</sst>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PEN AMERICA</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PEN AMERICA</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342595.0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2418648.0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1154798.0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2.4520794E7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908067.0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28436835</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113936.0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74111.0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188047</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257322.0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157182.0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118830.0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38352</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38352</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373678.0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373678.0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138536.0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138536</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29059092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PEN AMERICA</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2500</v>
      </c>
      <c r="D3" s="99">
        <v>2500.0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664179</v>
      </c>
      <c r="D4" s="99">
        <v>664179.0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296824</v>
      </c>
      <c r="D5" s="99">
        <v>296824.0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1039758</v>
      </c>
      <c r="D7" s="99">
        <v>514356.0</v>
      </c>
      <c r="E7" s="99">
        <v>349852.0</v>
      </c>
      <c r="F7" s="99">
        <v>175550.0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3788133</v>
      </c>
      <c r="D9" s="99">
        <v>2955983.0</v>
      </c>
      <c r="E9" s="99">
        <v>265109.0</v>
      </c>
      <c r="F9" s="99">
        <v>567041.0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174517</v>
      </c>
      <c r="D10" s="99">
        <v>138209.0</v>
      </c>
      <c r="E10" s="99">
        <v>9520.0</v>
      </c>
      <c r="F10" s="99">
        <v>26788.0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444945</v>
      </c>
      <c r="D11" s="99">
        <v>322019.0</v>
      </c>
      <c r="E11" s="99">
        <v>54139.0</v>
      </c>
      <c r="F11" s="99">
        <v>68787.0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378179</v>
      </c>
      <c r="D12" s="99">
        <v>272878.0</v>
      </c>
      <c r="E12" s="99">
        <v>47112.0</v>
      </c>
      <c r="F12" s="99">
        <v>58189.0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5179</v>
      </c>
      <c r="D15" s="99">
        <v>0.0</v>
      </c>
      <c r="E15" s="99">
        <v>5179.0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81355</v>
      </c>
      <c r="D16" s="99">
        <v>0.0</v>
      </c>
      <c r="E16" s="99">
        <v>81355.0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298589</v>
      </c>
      <c r="D18" s="99">
        <v>0.0</v>
      </c>
      <c r="E18" s="99">
        <v>0.0</v>
      </c>
      <c r="F18" s="99">
        <v>298589.0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1470025</v>
      </c>
      <c r="D20" s="99">
        <v>1003591.0</v>
      </c>
      <c r="E20" s="99">
        <v>250304.0</v>
      </c>
      <c r="F20" s="99">
        <v>216130.0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616062</v>
      </c>
      <c r="D22" s="99">
        <v>433610.0</v>
      </c>
      <c r="E22" s="99">
        <v>134410.0</v>
      </c>
      <c r="F22" s="99">
        <v>48042.0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518141</v>
      </c>
      <c r="D25" s="99">
        <v>351239.0</v>
      </c>
      <c r="E25" s="99">
        <v>93662.0</v>
      </c>
      <c r="F25" s="99">
        <v>73240.0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141153</v>
      </c>
      <c r="D26" s="99">
        <v>69618.0</v>
      </c>
      <c r="E26" s="99">
        <v>56048.0</v>
      </c>
      <c r="F26" s="99">
        <v>15487.0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220929</v>
      </c>
      <c r="D28" s="99">
        <v>206190.0</v>
      </c>
      <c r="E28" s="99">
        <v>7797.0</v>
      </c>
      <c r="F28" s="99">
        <v>6942.0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74645</v>
      </c>
      <c r="D31" s="99">
        <v>53924.0</v>
      </c>
      <c r="E31" s="99">
        <v>9270.0</v>
      </c>
      <c r="F31" s="99">
        <v>11451.0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264167</v>
      </c>
      <c r="D34" s="99">
        <v>0.0</v>
      </c>
      <c r="E34" s="99">
        <v>264167.0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178872</v>
      </c>
      <c r="D35" s="99">
        <v>164131.0</v>
      </c>
      <c r="E35" s="99">
        <v>5976.0</v>
      </c>
      <c r="F35" s="99">
        <v>8765.0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106528</v>
      </c>
      <c r="D36" s="99">
        <v>30916.0</v>
      </c>
      <c r="E36" s="99">
        <v>20781.0</v>
      </c>
      <c r="F36" s="99">
        <v>54831.0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18527</v>
      </c>
      <c r="D37" s="99">
        <v>18402.0</v>
      </c>
      <c r="E37" s="99">
        <v>32.0</v>
      </c>
      <c r="F37" s="99">
        <v>93.0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10783207</v>
      </c>
      <c r="D40" s="103">
        <f t="shared" si="2"/>
        <v>7498569</v>
      </c>
      <c r="E40" s="103">
        <f t="shared" si="2"/>
        <v>1654713</v>
      </c>
      <c r="F40" s="103">
        <f t="shared" si="2"/>
        <v>1629925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PEN AMERICA</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1.0828416E7</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150043.0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1.3090449E7</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122488.0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1111313.0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959486.0</v>
      </c>
      <c r="E12" s="108">
        <f>D11-D12</f>
        <v>151827</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1.1920633E7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517631.0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36781487</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492220.0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109651.0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105913.0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145170.0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852954</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1.5169912E7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2.0758621E7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35928533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36781487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PEN AMERICA</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2021'!C40</f>
        <v>10783207</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2021'!C31</f>
        <v>74645</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10708562</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892380.1667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2021'!E2+'Balance Sheet 2021'!E3</f>
        <v>10978459</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12.30244621</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2021'!E30</f>
        <v>15169912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2021'!C40</f>
        <v>10783207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898600.5833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16.88170727</v>
      </c>
      <c r="E14" s="149" t="s">
        <v>190</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2021'!E13:E15)</f>
        <v>11920633</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2021'!C40</f>
        <v>10783207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898600.5833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13.26577483</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25.56822104</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2021'!E2:E7)</f>
        <v>24520794</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2021'!F44</f>
        <v>29059092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0.8438251959</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2021'!C7:C9)</f>
        <v>4827891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2021'!C10:C12)</f>
        <v>997641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5825532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2021'!C40</f>
        <v>10783207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0.5402411361</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2021'!C10:C11)</f>
        <v>619462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2021'!C7:C9)</f>
        <v>4827891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0.1283090277</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219</v>
      </c>
      <c r="D41" s="75">
        <f>'Expenses 2021'!D40</f>
        <v>7498569</v>
      </c>
      <c r="E41" s="164">
        <f t="shared" ref="E41:E44" si="1">D41/$D$44</f>
        <v>0.6953932165</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2021'!E40</f>
        <v>1654713</v>
      </c>
      <c r="E42" s="164">
        <f t="shared" si="1"/>
        <v>0.1534527715</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2021'!F40</f>
        <v>1629925</v>
      </c>
      <c r="E43" s="164">
        <f t="shared" si="1"/>
        <v>0.151154012</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10783207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2021'!F9</f>
        <v>28436835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2021'!F40</f>
        <v>1629925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17.44671381</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2021'!E2:E10)</f>
        <v>24191396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2021'!E19:E22)</f>
        <v>707784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34.17906593</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2021'!E18</f>
        <v>36781487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PEN AMERICA</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235197.0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1677513.0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281769.0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2.265878E7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493014.0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24853259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141942.0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47704.0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189646</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242526.0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1.3265718E7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1.2969442E7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296276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296276</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621435.0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621435.0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204442.0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204442</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25786149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PEN AMERICA</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319600</v>
      </c>
      <c r="D4" s="99">
        <v>319600.0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856871</v>
      </c>
      <c r="D5" s="99">
        <v>856871.0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1091445</v>
      </c>
      <c r="D7" s="99">
        <v>514231.0</v>
      </c>
      <c r="E7" s="99">
        <v>408853.0</v>
      </c>
      <c r="F7" s="99">
        <v>168361.0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5735054</v>
      </c>
      <c r="D9" s="99">
        <v>4192251.0</v>
      </c>
      <c r="E9" s="99">
        <v>729681.0</v>
      </c>
      <c r="F9" s="99">
        <v>813122.0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197847</v>
      </c>
      <c r="D10" s="99">
        <v>142297.0</v>
      </c>
      <c r="E10" s="99">
        <v>27038.0</v>
      </c>
      <c r="F10" s="99">
        <v>28512.0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649386</v>
      </c>
      <c r="D11" s="99">
        <v>454105.0</v>
      </c>
      <c r="E11" s="99">
        <v>100572.0</v>
      </c>
      <c r="F11" s="99">
        <v>94709.0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544340</v>
      </c>
      <c r="D12" s="99">
        <v>376163.0</v>
      </c>
      <c r="E12" s="99">
        <v>89814.0</v>
      </c>
      <c r="F12" s="99">
        <v>78363.0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136261</v>
      </c>
      <c r="D16" s="99">
        <v>0.0</v>
      </c>
      <c r="E16" s="99">
        <v>136261.0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487844</v>
      </c>
      <c r="D18" s="99">
        <v>0.0</v>
      </c>
      <c r="E18" s="99">
        <v>0.0</v>
      </c>
      <c r="F18" s="99">
        <v>487844.0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43464</v>
      </c>
      <c r="D19" s="99">
        <v>0.0</v>
      </c>
      <c r="E19" s="99">
        <v>43464.0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2650854</v>
      </c>
      <c r="D20" s="99">
        <v>2115403.0</v>
      </c>
      <c r="E20" s="99">
        <v>287793.0</v>
      </c>
      <c r="F20" s="99">
        <v>247658.0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718815</v>
      </c>
      <c r="D22" s="99">
        <v>467620.0</v>
      </c>
      <c r="E22" s="99">
        <v>151127.0</v>
      </c>
      <c r="F22" s="99">
        <v>100068.0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812353</v>
      </c>
      <c r="D25" s="99">
        <v>572687.0</v>
      </c>
      <c r="E25" s="99">
        <v>120810.0</v>
      </c>
      <c r="F25" s="99">
        <v>118856.0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768981</v>
      </c>
      <c r="D26" s="99">
        <v>633244.0</v>
      </c>
      <c r="E26" s="99">
        <v>78815.0</v>
      </c>
      <c r="F26" s="99">
        <v>56922.0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575490</v>
      </c>
      <c r="D28" s="99">
        <v>292917.0</v>
      </c>
      <c r="E28" s="99">
        <v>5731.0</v>
      </c>
      <c r="F28" s="99">
        <v>276842.0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79042</v>
      </c>
      <c r="D31" s="99">
        <v>54665.0</v>
      </c>
      <c r="E31" s="99">
        <v>13019.0</v>
      </c>
      <c r="F31" s="99">
        <v>11358.0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139</v>
      </c>
      <c r="C34" s="98">
        <f t="shared" si="1"/>
        <v>138470</v>
      </c>
      <c r="D34" s="99">
        <v>137196.0</v>
      </c>
      <c r="E34" s="99">
        <v>1048.0</v>
      </c>
      <c r="F34" s="99">
        <v>226.0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295107</v>
      </c>
      <c r="D38" s="99">
        <v>134844.0</v>
      </c>
      <c r="E38" s="99">
        <v>102137.0</v>
      </c>
      <c r="F38" s="99">
        <v>58126.0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16101224</v>
      </c>
      <c r="D40" s="103">
        <f t="shared" si="2"/>
        <v>11264094</v>
      </c>
      <c r="E40" s="103">
        <f t="shared" si="2"/>
        <v>2296163</v>
      </c>
      <c r="F40" s="103">
        <f t="shared" si="2"/>
        <v>2540967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PEN AMERICA</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8388475.0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150073.0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1.9423612E7</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158418.0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1223583.0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1038528.0</v>
      </c>
      <c r="E12" s="108">
        <f>D11-D12</f>
        <v>185055</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1.5788392E7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1381727.0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45475752</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610403.0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275515.0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135735.0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915429.0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1937082</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1.5083754E7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2.8454916E7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43538670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45475752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PEN AMERICA</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2022'!C40</f>
        <v>16101224</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2022'!C31</f>
        <v>79042</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16022182</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1335181.833</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2022'!E2+'Balance Sheet 2022'!E3</f>
        <v>8538548</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6.395045069</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2022'!E30</f>
        <v>15083754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2022'!C40</f>
        <v>16101224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1341768.667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11.24169492</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2022'!E13:E15)</f>
        <v>15788392</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2022'!C40</f>
        <v>16101224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1341768.667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11.76685102</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18.16189609</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2022'!E2:E7)</f>
        <v>22658780</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2022'!F44</f>
        <v>25786149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0.8787190363</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2022'!C7:C9)</f>
        <v>6826499</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2022'!C10:C12)</f>
        <v>1391573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8218072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2022'!C40</f>
        <v>16101224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0.5104004515</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2022'!C10:C11)</f>
        <v>847233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2022'!C7:C9)</f>
        <v>6826499</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0.1241094447</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241</v>
      </c>
      <c r="D41" s="75">
        <f>'Expenses 2022'!D40</f>
        <v>11264094</v>
      </c>
      <c r="E41" s="164">
        <f t="shared" ref="E41:E44" si="1">D41/$D$44</f>
        <v>0.6995799822</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2022'!E40</f>
        <v>2296163</v>
      </c>
      <c r="E42" s="164">
        <f t="shared" si="1"/>
        <v>0.1426079781</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2022'!F40</f>
        <v>2540967</v>
      </c>
      <c r="E43" s="164">
        <f t="shared" si="1"/>
        <v>0.1578120396</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16101224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2022'!F9</f>
        <v>24853259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2022'!F40</f>
        <v>2540967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9.781023917</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2022'!E2:E10)</f>
        <v>28120578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2022'!E19:E22)</f>
        <v>1021653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27.52458809</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2022'!E18</f>
        <v>45475752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PEN AMERICA</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319099.0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2397571.0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778188.0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1.7731202E7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874424.0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21226060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195183.0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51281.0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246464</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444575.0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242</v>
      </c>
      <c r="D26" s="50">
        <v>1.378271E7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1.4137049E7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-354339</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-354339</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607425.0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607425.0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214935.0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214935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21777695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PEN AMERICA</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563857</v>
      </c>
      <c r="D3" s="99">
        <v>563857.0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686174</v>
      </c>
      <c r="D4" s="99">
        <v>686174.0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572703</v>
      </c>
      <c r="D5" s="99">
        <v>572703.0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1088038</v>
      </c>
      <c r="D7" s="99">
        <v>363110.0</v>
      </c>
      <c r="E7" s="99">
        <v>569309.0</v>
      </c>
      <c r="F7" s="99">
        <v>155619.0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8111497</v>
      </c>
      <c r="D9" s="99">
        <v>5966724.0</v>
      </c>
      <c r="E9" s="99">
        <v>1069102.0</v>
      </c>
      <c r="F9" s="99">
        <v>1075671.0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311442</v>
      </c>
      <c r="D10" s="99">
        <v>224164.0</v>
      </c>
      <c r="E10" s="99">
        <v>45359.0</v>
      </c>
      <c r="F10" s="99">
        <v>41919.0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847837</v>
      </c>
      <c r="D11" s="99">
        <v>595620.0</v>
      </c>
      <c r="E11" s="99">
        <v>136628.0</v>
      </c>
      <c r="F11" s="99">
        <v>115589.0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726505</v>
      </c>
      <c r="D12" s="99">
        <v>501431.0</v>
      </c>
      <c r="E12" s="99">
        <v>127672.0</v>
      </c>
      <c r="F12" s="99">
        <v>97402.0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25032</v>
      </c>
      <c r="D15" s="99">
        <v>0.0</v>
      </c>
      <c r="E15" s="99">
        <v>25032.0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89732</v>
      </c>
      <c r="D16" s="99">
        <v>0.0</v>
      </c>
      <c r="E16" s="99">
        <v>89732.0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246992</v>
      </c>
      <c r="D18" s="99">
        <v>0.0</v>
      </c>
      <c r="E18" s="99">
        <v>0.0</v>
      </c>
      <c r="F18" s="99">
        <v>246992.0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65713</v>
      </c>
      <c r="D19" s="99">
        <v>0.0</v>
      </c>
      <c r="E19" s="99">
        <v>65713.0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3152971</v>
      </c>
      <c r="D20" s="99">
        <v>2409365.0</v>
      </c>
      <c r="E20" s="99">
        <v>496539.0</v>
      </c>
      <c r="F20" s="99">
        <v>247067.0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666760</v>
      </c>
      <c r="D22" s="99">
        <v>508354.0</v>
      </c>
      <c r="E22" s="99">
        <v>103527.0</v>
      </c>
      <c r="F22" s="99">
        <v>54879.0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902280</v>
      </c>
      <c r="D25" s="99">
        <v>618538.0</v>
      </c>
      <c r="E25" s="99">
        <v>166252.0</v>
      </c>
      <c r="F25" s="99">
        <v>117490.0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883011</v>
      </c>
      <c r="D26" s="99">
        <v>747204.0</v>
      </c>
      <c r="E26" s="99">
        <v>102385.0</v>
      </c>
      <c r="F26" s="99">
        <v>33422.0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643066</v>
      </c>
      <c r="D28" s="99">
        <v>379527.0</v>
      </c>
      <c r="E28" s="99">
        <v>18397.0</v>
      </c>
      <c r="F28" s="99">
        <v>245142.0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78209</v>
      </c>
      <c r="D31" s="99">
        <v>54089.0</v>
      </c>
      <c r="E31" s="99">
        <v>12881.0</v>
      </c>
      <c r="F31" s="99">
        <v>11239.0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102" t="s">
        <v>139</v>
      </c>
      <c r="C34" s="98">
        <f t="shared" si="1"/>
        <v>68043</v>
      </c>
      <c r="D34" s="99">
        <v>65985.0</v>
      </c>
      <c r="E34" s="99">
        <v>41.0</v>
      </c>
      <c r="F34" s="99">
        <v>2017.0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520555</v>
      </c>
      <c r="D38" s="99">
        <v>266903.0</v>
      </c>
      <c r="E38" s="99">
        <v>188355.0</v>
      </c>
      <c r="F38" s="99">
        <v>65297.0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20250417</v>
      </c>
      <c r="D40" s="103">
        <f t="shared" si="2"/>
        <v>14523748</v>
      </c>
      <c r="E40" s="103">
        <f t="shared" si="2"/>
        <v>3216924</v>
      </c>
      <c r="F40" s="103">
        <f t="shared" si="2"/>
        <v>2509745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PEN AMERICA</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2611139.0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2505643.0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1.8075314E7</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160372.0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1469824.0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1116737.0</v>
      </c>
      <c r="E12" s="108">
        <f>D11-D12</f>
        <v>353087</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2.3281585E7</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843068.0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47830208</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755065.0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444379.0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163186.0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432004.0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1794634</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1.9680347E7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2.6355227E7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46035574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47830208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PEN AMERICA</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2023'!C40</f>
        <v>20250417</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2023'!C31</f>
        <v>78209</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20172208</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1681017.333</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2023'!E2+'Balance Sheet 2023'!E3</f>
        <v>5116782</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3.043860345</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2023'!E30</f>
        <v>19680347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2023'!C40</f>
        <v>20250417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1687534.75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11.6621877</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2023'!E13:E15)</f>
        <v>23281585</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2023'!C40</f>
        <v>20250417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1687534.75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13.79621072</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16.84007106</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2023'!E2:E7)</f>
        <v>17731202</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2023'!F44</f>
        <v>21777695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0.8141909417</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2023'!C7:C9)</f>
        <v>9199535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2023'!C10:C12)</f>
        <v>1885784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11085319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2023'!C40</f>
        <v>20250417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0.5474118879</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2023'!C10:C11)</f>
        <v>1159279</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2023'!C7:C9)</f>
        <v>9199535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0.1260149562</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243</v>
      </c>
      <c r="D41" s="75">
        <f>'Expenses 2023'!D40</f>
        <v>14523748</v>
      </c>
      <c r="E41" s="164">
        <f t="shared" ref="E41:E44" si="1">D41/$D$44</f>
        <v>0.7172073543</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2023'!E40</f>
        <v>3216924</v>
      </c>
      <c r="E42" s="164">
        <f t="shared" si="1"/>
        <v>0.1588571732</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2023'!F40</f>
        <v>2509745</v>
      </c>
      <c r="E43" s="164">
        <f t="shared" si="1"/>
        <v>0.1239354725</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20250417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2023'!F9</f>
        <v>21226060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2023'!F40</f>
        <v>2509745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8.457456833</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2023'!E2:E10)</f>
        <v>23352468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2023'!E19:E22)</f>
        <v>1362630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17.13779089</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2023'!E25:E26)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2023'!E18</f>
        <v>47830208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PEN AMERICA</v>
      </c>
      <c r="B1" s="2" t="s">
        <v>244</v>
      </c>
      <c r="C1" s="138"/>
      <c r="D1" s="138"/>
      <c r="E1" s="138"/>
      <c r="F1" s="139"/>
      <c r="G1" s="139"/>
      <c r="H1" s="139"/>
      <c r="I1" s="43"/>
      <c r="J1" s="43"/>
      <c r="K1" s="43"/>
      <c r="L1" s="43"/>
      <c r="M1" s="43"/>
      <c r="N1" s="43"/>
      <c r="O1" s="43"/>
      <c r="P1" s="43"/>
      <c r="Q1" s="43"/>
      <c r="R1" s="43"/>
      <c r="S1" s="43"/>
      <c r="T1" s="43"/>
      <c r="U1" s="43"/>
      <c r="V1" s="43"/>
      <c r="W1" s="43"/>
      <c r="X1" s="43"/>
      <c r="Y1" s="43"/>
    </row>
    <row r="2">
      <c r="A2" s="140" t="s">
        <v>183</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184</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245</v>
      </c>
      <c r="E4" s="45" t="s">
        <v>246</v>
      </c>
      <c r="F4" s="45" t="s">
        <v>247</v>
      </c>
      <c r="G4" s="59" t="s">
        <v>248</v>
      </c>
      <c r="H4" s="59"/>
      <c r="I4" s="43"/>
      <c r="J4" s="43"/>
      <c r="K4" s="43"/>
      <c r="L4" s="43"/>
      <c r="M4" s="43"/>
      <c r="N4" s="43"/>
      <c r="O4" s="43"/>
      <c r="P4" s="43"/>
      <c r="Q4" s="43"/>
      <c r="R4" s="43"/>
      <c r="S4" s="43"/>
      <c r="T4" s="43"/>
      <c r="U4" s="43"/>
      <c r="V4" s="43"/>
      <c r="W4" s="43"/>
      <c r="X4" s="43"/>
      <c r="Y4" s="43"/>
    </row>
    <row r="5">
      <c r="A5" s="138"/>
      <c r="B5" s="49"/>
      <c r="C5" s="147" t="s">
        <v>183</v>
      </c>
      <c r="D5" s="176">
        <f>'Ratios 2021'!D8</f>
        <v>12.30244621</v>
      </c>
      <c r="E5" s="176">
        <f>'Ratios 2022'!D8</f>
        <v>6.395045069</v>
      </c>
      <c r="F5" s="176">
        <f>'Ratios 2023'!D8</f>
        <v>3.043860345</v>
      </c>
      <c r="G5" s="176">
        <f>average(D5:F5)</f>
        <v>7.247117208</v>
      </c>
      <c r="H5" s="149" t="s">
        <v>190</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191</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192</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245</v>
      </c>
      <c r="E9" s="45" t="s">
        <v>246</v>
      </c>
      <c r="F9" s="45" t="s">
        <v>247</v>
      </c>
      <c r="G9" s="59" t="s">
        <v>248</v>
      </c>
      <c r="H9" s="59"/>
      <c r="I9" s="43"/>
      <c r="J9" s="43"/>
      <c r="K9" s="43"/>
      <c r="L9" s="43"/>
      <c r="M9" s="43"/>
      <c r="N9" s="43"/>
      <c r="O9" s="43"/>
      <c r="P9" s="43"/>
      <c r="Q9" s="43"/>
      <c r="R9" s="43"/>
      <c r="S9" s="43"/>
      <c r="T9" s="43"/>
      <c r="U9" s="43"/>
      <c r="V9" s="43"/>
      <c r="W9" s="43"/>
      <c r="X9" s="43"/>
      <c r="Y9" s="43"/>
    </row>
    <row r="10">
      <c r="A10" s="138"/>
      <c r="B10" s="49"/>
      <c r="C10" s="147" t="s">
        <v>191</v>
      </c>
      <c r="D10" s="148">
        <f>'Ratios 2021'!D14</f>
        <v>16.88170727</v>
      </c>
      <c r="E10" s="148">
        <f>'Ratios 2022'!D14</f>
        <v>11.24169492</v>
      </c>
      <c r="F10" s="148">
        <f>'Ratios 2023'!D14</f>
        <v>11.6621877</v>
      </c>
      <c r="G10" s="176">
        <f>average(D10:F10)</f>
        <v>13.26186329</v>
      </c>
      <c r="H10" s="149" t="s">
        <v>190</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196</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197</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245</v>
      </c>
      <c r="E14" s="45" t="s">
        <v>246</v>
      </c>
      <c r="F14" s="45" t="s">
        <v>247</v>
      </c>
      <c r="G14" s="59" t="s">
        <v>248</v>
      </c>
      <c r="H14" s="59"/>
      <c r="I14" s="43"/>
      <c r="J14" s="43"/>
      <c r="K14" s="43"/>
      <c r="L14" s="43"/>
      <c r="M14" s="43"/>
      <c r="N14" s="43"/>
      <c r="O14" s="43"/>
      <c r="P14" s="43"/>
      <c r="Q14" s="43"/>
      <c r="R14" s="43"/>
      <c r="S14" s="43"/>
      <c r="T14" s="43"/>
      <c r="U14" s="43"/>
      <c r="V14" s="43"/>
      <c r="W14" s="43"/>
      <c r="X14" s="43"/>
      <c r="Y14" s="43"/>
    </row>
    <row r="15">
      <c r="A15" s="138"/>
      <c r="B15" s="49"/>
      <c r="C15" s="147" t="s">
        <v>199</v>
      </c>
      <c r="D15" s="179">
        <f>'Ratios 2021'!D20</f>
        <v>13.26577483</v>
      </c>
      <c r="E15" s="179">
        <f>'Ratios 2022'!D20</f>
        <v>11.76685102</v>
      </c>
      <c r="F15" s="179">
        <f>'Ratios 2023'!D20</f>
        <v>13.79621072</v>
      </c>
      <c r="G15" s="176">
        <f>average(D15:F15)</f>
        <v>12.94294552</v>
      </c>
      <c r="H15" s="149" t="s">
        <v>190</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201</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202</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245</v>
      </c>
      <c r="E19" s="45" t="s">
        <v>246</v>
      </c>
      <c r="F19" s="45" t="s">
        <v>247</v>
      </c>
      <c r="G19" s="59" t="s">
        <v>248</v>
      </c>
      <c r="H19" s="59"/>
      <c r="I19" s="43"/>
      <c r="J19" s="43"/>
      <c r="K19" s="43"/>
      <c r="L19" s="43"/>
      <c r="M19" s="43"/>
      <c r="N19" s="43"/>
      <c r="O19" s="43"/>
      <c r="P19" s="43"/>
      <c r="Q19" s="43"/>
      <c r="R19" s="43"/>
      <c r="S19" s="43"/>
      <c r="T19" s="43"/>
      <c r="U19" s="43"/>
      <c r="V19" s="43"/>
      <c r="W19" s="43"/>
      <c r="X19" s="43"/>
      <c r="Y19" s="43"/>
    </row>
    <row r="20">
      <c r="A20" s="138"/>
      <c r="B20" s="49"/>
      <c r="C20" s="147" t="s">
        <v>201</v>
      </c>
      <c r="D20" s="162">
        <f>'Ratios 2021'!D26</f>
        <v>0.8438251959</v>
      </c>
      <c r="E20" s="162">
        <f>'Ratios 2022'!D26</f>
        <v>0.8787190363</v>
      </c>
      <c r="F20" s="162">
        <f>'Ratios 2023'!D26</f>
        <v>0.8141909417</v>
      </c>
      <c r="G20" s="180">
        <f>average(D20:F20)</f>
        <v>0.8455783913</v>
      </c>
      <c r="H20" s="149" t="s">
        <v>205</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206</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207</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245</v>
      </c>
      <c r="E24" s="45" t="s">
        <v>246</v>
      </c>
      <c r="F24" s="45" t="s">
        <v>247</v>
      </c>
      <c r="G24" s="59" t="s">
        <v>248</v>
      </c>
      <c r="H24" s="59"/>
      <c r="I24" s="43"/>
      <c r="J24" s="43"/>
      <c r="K24" s="43"/>
      <c r="L24" s="43"/>
      <c r="M24" s="43"/>
      <c r="N24" s="43"/>
      <c r="O24" s="43"/>
      <c r="P24" s="43"/>
      <c r="Q24" s="43"/>
      <c r="R24" s="43"/>
      <c r="S24" s="43"/>
      <c r="T24" s="43"/>
      <c r="U24" s="43"/>
      <c r="V24" s="43"/>
      <c r="W24" s="43"/>
      <c r="X24" s="43"/>
      <c r="Y24" s="43"/>
    </row>
    <row r="25">
      <c r="A25" s="138"/>
      <c r="B25" s="49"/>
      <c r="C25" s="147" t="s">
        <v>211</v>
      </c>
      <c r="D25" s="162">
        <f>'Ratios 2021'!D33</f>
        <v>0.5402411361</v>
      </c>
      <c r="E25" s="162">
        <f>'Ratios 2022'!D33</f>
        <v>0.5104004515</v>
      </c>
      <c r="F25" s="162">
        <f>'Ratios 2023'!D33</f>
        <v>0.5474118879</v>
      </c>
      <c r="G25" s="180">
        <f>average(D25:F25)</f>
        <v>0.5326844918</v>
      </c>
      <c r="H25" s="149" t="s">
        <v>212</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213</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214</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245</v>
      </c>
      <c r="E29" s="45" t="s">
        <v>246</v>
      </c>
      <c r="F29" s="45" t="s">
        <v>247</v>
      </c>
      <c r="G29" s="59" t="s">
        <v>248</v>
      </c>
      <c r="H29" s="59"/>
      <c r="I29" s="43"/>
      <c r="J29" s="43"/>
      <c r="K29" s="43"/>
      <c r="L29" s="43"/>
      <c r="M29" s="43"/>
      <c r="N29" s="43"/>
      <c r="O29" s="43"/>
      <c r="P29" s="43"/>
      <c r="Q29" s="43"/>
      <c r="R29" s="43"/>
      <c r="S29" s="43"/>
      <c r="T29" s="43"/>
      <c r="U29" s="43"/>
      <c r="V29" s="43"/>
      <c r="W29" s="43"/>
      <c r="X29" s="43"/>
      <c r="Y29" s="43"/>
    </row>
    <row r="30">
      <c r="A30" s="138"/>
      <c r="B30" s="49"/>
      <c r="C30" s="147" t="s">
        <v>213</v>
      </c>
      <c r="D30" s="162">
        <f>'Ratios 2021'!D38</f>
        <v>0.1283090277</v>
      </c>
      <c r="E30" s="162">
        <f>'Ratios 2022'!D38</f>
        <v>0.1241094447</v>
      </c>
      <c r="F30" s="162">
        <f>'Ratios 2023'!D38</f>
        <v>0.1260149562</v>
      </c>
      <c r="G30" s="180">
        <f>average(D30:F30)</f>
        <v>0.1261444762</v>
      </c>
      <c r="H30" s="149" t="s">
        <v>216</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217</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218</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245</v>
      </c>
      <c r="E34" s="45" t="s">
        <v>246</v>
      </c>
      <c r="F34" s="45" t="s">
        <v>247</v>
      </c>
      <c r="G34" s="59" t="s">
        <v>248</v>
      </c>
      <c r="H34" s="59"/>
      <c r="I34" s="43"/>
      <c r="J34" s="43"/>
      <c r="K34" s="43"/>
      <c r="L34" s="43"/>
      <c r="M34" s="43"/>
      <c r="N34" s="43"/>
      <c r="O34" s="43"/>
      <c r="P34" s="43"/>
      <c r="Q34" s="43"/>
      <c r="R34" s="43"/>
      <c r="S34" s="43"/>
      <c r="T34" s="43"/>
      <c r="U34" s="43"/>
      <c r="V34" s="43"/>
      <c r="W34" s="43"/>
      <c r="X34" s="43"/>
      <c r="Y34" s="43"/>
    </row>
    <row r="35">
      <c r="A35" s="138"/>
      <c r="B35" s="49"/>
      <c r="C35" s="147" t="s">
        <v>249</v>
      </c>
      <c r="D35" s="162">
        <f>'Ratios 2021'!E41</f>
        <v>0.6953932165</v>
      </c>
      <c r="E35" s="162">
        <f>'Ratios 2022'!E41</f>
        <v>0.6995799822</v>
      </c>
      <c r="F35" s="162">
        <f>'Ratios 2023'!E41</f>
        <v>0.7172073543</v>
      </c>
      <c r="G35" s="180">
        <f t="shared" ref="G35:G37" si="1">average(D35:F35)</f>
        <v>0.7040601843</v>
      </c>
      <c r="H35" s="180"/>
      <c r="I35" s="43"/>
      <c r="J35" s="43"/>
      <c r="K35" s="43"/>
      <c r="L35" s="43"/>
      <c r="M35" s="43"/>
      <c r="N35" s="43"/>
      <c r="O35" s="43"/>
      <c r="P35" s="43"/>
      <c r="Q35" s="43"/>
      <c r="R35" s="43"/>
      <c r="S35" s="43"/>
      <c r="T35" s="43"/>
      <c r="U35" s="43"/>
      <c r="V35" s="43"/>
      <c r="W35" s="43"/>
      <c r="X35" s="43"/>
      <c r="Y35" s="43"/>
    </row>
    <row r="36">
      <c r="A36" s="138"/>
      <c r="B36" s="52"/>
      <c r="C36" s="147" t="s">
        <v>220</v>
      </c>
      <c r="D36" s="162">
        <f>'Ratios 2021'!E42</f>
        <v>0.1534527715</v>
      </c>
      <c r="E36" s="162">
        <f>'Ratios 2022'!E42</f>
        <v>0.1426079781</v>
      </c>
      <c r="F36" s="162">
        <f>'Ratios 2023'!E42</f>
        <v>0.1588571732</v>
      </c>
      <c r="G36" s="180">
        <f t="shared" si="1"/>
        <v>0.1516393076</v>
      </c>
      <c r="H36" s="180"/>
      <c r="I36" s="43"/>
      <c r="J36" s="43"/>
      <c r="K36" s="43"/>
      <c r="L36" s="43"/>
      <c r="M36" s="43"/>
      <c r="N36" s="43"/>
      <c r="O36" s="43"/>
      <c r="P36" s="43"/>
      <c r="Q36" s="43"/>
      <c r="R36" s="43"/>
      <c r="S36" s="43"/>
      <c r="T36" s="43"/>
      <c r="U36" s="43"/>
      <c r="V36" s="43"/>
      <c r="W36" s="43"/>
      <c r="X36" s="43"/>
      <c r="Y36" s="43"/>
    </row>
    <row r="37">
      <c r="A37" s="138"/>
      <c r="B37" s="181"/>
      <c r="C37" s="147" t="s">
        <v>221</v>
      </c>
      <c r="D37" s="162">
        <f>'Ratios 2021'!E43</f>
        <v>0.151154012</v>
      </c>
      <c r="E37" s="162">
        <f>'Ratios 2022'!E43</f>
        <v>0.1578120396</v>
      </c>
      <c r="F37" s="162">
        <f>'Ratios 2023'!E43</f>
        <v>0.1239354725</v>
      </c>
      <c r="G37" s="180">
        <f t="shared" si="1"/>
        <v>0.144300508</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222</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223</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245</v>
      </c>
      <c r="E41" s="45" t="s">
        <v>246</v>
      </c>
      <c r="F41" s="45" t="s">
        <v>247</v>
      </c>
      <c r="G41" s="59" t="s">
        <v>248</v>
      </c>
      <c r="H41" s="59"/>
      <c r="I41" s="43"/>
      <c r="J41" s="43"/>
      <c r="K41" s="43"/>
      <c r="L41" s="43"/>
      <c r="M41" s="43"/>
      <c r="N41" s="43"/>
      <c r="O41" s="43"/>
      <c r="P41" s="43"/>
      <c r="Q41" s="43"/>
      <c r="R41" s="43"/>
      <c r="S41" s="43"/>
      <c r="T41" s="43"/>
      <c r="U41" s="43"/>
      <c r="V41" s="43"/>
      <c r="W41" s="43"/>
      <c r="X41" s="43"/>
      <c r="Y41" s="43"/>
    </row>
    <row r="42">
      <c r="A42" s="138"/>
      <c r="B42" s="49"/>
      <c r="C42" s="147" t="s">
        <v>226</v>
      </c>
      <c r="D42" s="165">
        <f>'Ratios 2021'!D49</f>
        <v>17.44671381</v>
      </c>
      <c r="E42" s="165">
        <f>'Ratios 2022'!D49</f>
        <v>9.781023917</v>
      </c>
      <c r="F42" s="165">
        <f>'Ratios 2023'!D49</f>
        <v>8.457456833</v>
      </c>
      <c r="G42" s="182">
        <f>average(D42:F42)</f>
        <v>11.89506485</v>
      </c>
      <c r="H42" s="149" t="s">
        <v>227</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228</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229</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245</v>
      </c>
      <c r="E46" s="45" t="s">
        <v>246</v>
      </c>
      <c r="F46" s="45" t="s">
        <v>247</v>
      </c>
      <c r="G46" s="59" t="s">
        <v>248</v>
      </c>
      <c r="H46" s="59"/>
      <c r="I46" s="43"/>
      <c r="J46" s="43"/>
      <c r="K46" s="43"/>
      <c r="L46" s="43"/>
      <c r="M46" s="43"/>
      <c r="N46" s="43"/>
      <c r="O46" s="43"/>
      <c r="P46" s="43"/>
      <c r="Q46" s="43"/>
      <c r="R46" s="43"/>
      <c r="S46" s="43"/>
      <c r="T46" s="43"/>
      <c r="U46" s="43"/>
      <c r="V46" s="43"/>
      <c r="W46" s="43"/>
      <c r="X46" s="43"/>
      <c r="Y46" s="43"/>
    </row>
    <row r="47">
      <c r="A47" s="138"/>
      <c r="B47" s="49"/>
      <c r="C47" s="147" t="s">
        <v>232</v>
      </c>
      <c r="D47" s="148">
        <f>'Ratios 2021'!D54</f>
        <v>34.17906593</v>
      </c>
      <c r="E47" s="148">
        <f>'Ratios 2022'!D54</f>
        <v>27.52458809</v>
      </c>
      <c r="F47" s="148">
        <f>'Ratios 2023'!D54</f>
        <v>17.13779089</v>
      </c>
      <c r="G47" s="176">
        <f>average(D47:F47)</f>
        <v>26.28048164</v>
      </c>
      <c r="H47" s="149" t="s">
        <v>233</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234</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235</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245</v>
      </c>
      <c r="E51" s="45" t="s">
        <v>246</v>
      </c>
      <c r="F51" s="45" t="s">
        <v>247</v>
      </c>
      <c r="G51" s="59" t="s">
        <v>248</v>
      </c>
      <c r="H51" s="59"/>
      <c r="I51" s="43"/>
      <c r="J51" s="43"/>
      <c r="K51" s="43"/>
      <c r="L51" s="43"/>
      <c r="M51" s="43"/>
      <c r="N51" s="43"/>
      <c r="O51" s="43"/>
      <c r="P51" s="43"/>
      <c r="Q51" s="43"/>
      <c r="R51" s="43"/>
      <c r="S51" s="43"/>
      <c r="T51" s="43"/>
      <c r="U51" s="43"/>
      <c r="V51" s="43"/>
      <c r="W51" s="43"/>
      <c r="X51" s="43"/>
      <c r="Y51" s="43"/>
    </row>
    <row r="52">
      <c r="A52" s="138"/>
      <c r="B52" s="49"/>
      <c r="C52" s="147" t="s">
        <v>238</v>
      </c>
      <c r="D52" s="183">
        <f>'Ratios 2021'!D59</f>
        <v>0</v>
      </c>
      <c r="E52" s="183">
        <f>'Ratios 2022'!D59</f>
        <v>0</v>
      </c>
      <c r="F52" s="183">
        <f>'Ratios 2023'!D59</f>
        <v>0</v>
      </c>
      <c r="G52" s="184">
        <f>average(D52:F52)</f>
        <v>0</v>
      </c>
      <c r="H52" s="149" t="s">
        <v>239</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