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<sst xmlns="http://schemas.openxmlformats.org/spreadsheetml/2006/main" count="865" uniqueCount="248">
  <si>
    <t xml:space="preserve">EQUAL OPPORTUNITY SCHOOLS </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</si>
  <si>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</si>
  <si>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</si>
  <si>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</si>
  <si>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</si>
  <si>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</si>
  <si>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</si>
  <si>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</si>
  <si>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</si>
  <si>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</si>
  <si>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</si>
  <si>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</si>
  <si>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</si>
  <si>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</si>
  <si>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</si>
  <si>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</si>
  <si>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</si>
  <si>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</si>
  <si>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</si>
  <si>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</si>
  <si>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</si>
  <si>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</si>
  <si>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</si>
  <si>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</si>
  <si>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</si>
  <si>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</si>
  <si>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</si>
  <si>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</si>
  <si>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</si>
  <si>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</si>
  <si>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</si>
  <si>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</si>
  <si>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</si>
  <si>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</si>
  <si>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</si>
  <si>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</si>
  <si>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</si>
  <si>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</si>
  <si>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</si>
  <si>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</si>
  <si>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</si>
  <si>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</si>
  <si>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</si>
  <si>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</si>
  <si>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</si>
  <si>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</si>
  <si>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</si>
  <si>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</si>
  <si>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</si>
  <si>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</si>
  <si>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</si>
  <si>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</si>
  <si>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</si>
  <si>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</si>
  <si>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</si>
  <si>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</si>
  <si>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</si>
  <si>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</si>
  <si>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</si>
  <si>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</si>
  <si>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</si>
  <si>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</si>
  <si>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</si>
  <si>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</si>
  <si>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</si>
  <si>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</si>
  <si>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</si>
  <si>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</si>
  <si>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</si>
  <si>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</si>
  <si>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</si>
  <si>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</si>
  <si>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</si>
  <si>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</si>
  <si>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</si>
  <si>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</si>
  <si>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</si>
  <si>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</si>
  <si>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</si>
  <si>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</si>
  <si>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</si>
  <si>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</si>
  <si>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</si>
  <si>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</si>
  <si>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</si>
  <si>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</si>
  <si>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</si>
  <si>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</si>
  <si>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</si>
  <si>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</si>
  <si>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</si>
  <si>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</si>
  <si>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</si>
  <si>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</si>
  <si>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</si>
  <si>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</si>
  <si>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Other</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</si>
  <si>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</si>
  <si>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</si>
  <si>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</si>
  <si>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</si>
  <si>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</si>
  <si>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</si>
  <si>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</si>
  <si>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</si>
  <si>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</si>
  <si>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</si>
  <si>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</si>
  <si>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</si>
  <si>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</si>
  <si>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</si>
  <si>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</si>
  <si>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</si>
  <si>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</si>
  <si>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</si>
  <si>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</si>
  <si>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</si>
  <si>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</si>
  <si>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</si>
  <si>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</si>
  <si>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</si>
  <si>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</si>
  <si>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</si>
  <si>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</si>
  <si>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</si>
  <si>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</si>
  <si>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</si>
  <si>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</si>
  <si>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</si>
  <si>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</si>
  <si>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</si>
  <si>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</si>
  <si>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</si>
  <si>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Telephone</t>
  </si>
  <si>
    <t xml:space="preserve">Minor equipment </t>
  </si>
  <si>
    <t xml:space="preserve">Professional development </t>
  </si>
  <si>
    <t xml:space="preserve">Taxes and licenses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</si>
  <si>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</si>
  <si>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</si>
  <si>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</si>
  <si>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</si>
  <si>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</si>
  <si>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</si>
  <si>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</si>
  <si>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</si>
  <si>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</si>
  <si>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</si>
  <si>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</si>
  <si>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</si>
  <si>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</si>
  <si>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</si>
  <si>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</si>
  <si>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</si>
  <si>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</si>
  <si>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</si>
  <si>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</si>
  <si>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</si>
  <si>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</si>
  <si>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</si>
  <si>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</si>
  <si>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</si>
  <si>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</si>
  <si>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</si>
  <si>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</si>
  <si>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</si>
  <si>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</si>
  <si>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</si>
  <si>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</si>
  <si>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</si>
  <si>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</si>
  <si>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</si>
  <si>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</si>
  <si>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</si>
  <si>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</si>
  <si>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</si>
  <si>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</si>
  <si>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</si>
  <si>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</si>
  <si>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</si>
  <si>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</si>
  <si>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</si>
  <si>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</si>
  <si>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</si>
  <si>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</si>
  <si>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</si>
  <si>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</si>
  <si>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</si>
  <si>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</si>
  <si>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</si>
  <si>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</si>
  <si>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</si>
  <si>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</si>
  <si>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</si>
  <si>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</si>
  <si>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</si>
  <si>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</si>
  <si>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</si>
  <si>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</si>
  <si>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</si>
  <si>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</si>
  <si>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</si>
  <si>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</si>
  <si>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</si>
  <si>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</si>
  <si>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</si>
  <si>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</si>
  <si>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</si>
  <si>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</si>
  <si>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</si>
  <si>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</si>
  <si>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</si>
  <si>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</si>
  <si>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</si>
  <si>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</si>
  <si>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</si>
  <si>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</si>
  <si>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</si>
  <si>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</si>
  <si>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</si>
  <si>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</si>
  <si>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</si>
  <si>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</si>
  <si>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</si>
  <si>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</si>
  <si>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</si>
  <si>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</si>
  <si>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</si>
  <si>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</si>
  <si>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</si>
  <si>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</si>
  <si>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</si>
  <si>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</si>
  <si>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</si>
  <si>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</si>
  <si>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</si>
  <si>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</si>
  <si>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</si>
  <si>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</si>
  <si>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</si>
  <si>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</si>
  <si>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Program write off</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</si>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</sst>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EQUAL OPPORTUNITY SCHOOLS </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EQUAL OPPORTUNITY SCHOOLS </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6382908.0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5341229.0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11724137</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142483.0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3163.0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3163</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11869783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EQUAL OPPORTUNITY SCHOOLS </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22197</v>
      </c>
      <c r="D3" s="99">
        <v>22197.0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470739</v>
      </c>
      <c r="D7" s="99">
        <v>169466.0</v>
      </c>
      <c r="E7" s="99">
        <v>263614.0</v>
      </c>
      <c r="F7" s="99">
        <v>37659.0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6100182</v>
      </c>
      <c r="D9" s="99">
        <v>5174291.0</v>
      </c>
      <c r="E9" s="99">
        <v>924993.0</v>
      </c>
      <c r="F9" s="99">
        <v>898.0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243599</v>
      </c>
      <c r="D10" s="99">
        <v>215474.0</v>
      </c>
      <c r="E10" s="99">
        <v>28125.0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599852</v>
      </c>
      <c r="D11" s="99">
        <v>509874.0</v>
      </c>
      <c r="E11" s="99">
        <v>89978.0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462418</v>
      </c>
      <c r="D12" s="99">
        <v>393055.0</v>
      </c>
      <c r="E12" s="99">
        <v>69363.0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96</v>
      </c>
      <c r="C20" s="98">
        <f t="shared" si="1"/>
        <v>1489758</v>
      </c>
      <c r="D20" s="99">
        <v>854272.0</v>
      </c>
      <c r="E20" s="99">
        <v>635486.0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144775</v>
      </c>
      <c r="D21" s="99">
        <v>124599.0</v>
      </c>
      <c r="E21" s="99">
        <v>20176.0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138394</v>
      </c>
      <c r="D22" s="99">
        <v>67051.0</v>
      </c>
      <c r="E22" s="99">
        <v>71343.0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490156</v>
      </c>
      <c r="D23" s="99">
        <v>191132.0</v>
      </c>
      <c r="E23" s="99">
        <v>299024.0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317771</v>
      </c>
      <c r="D25" s="99">
        <v>8170.0</v>
      </c>
      <c r="E25" s="99">
        <v>309601.0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53925</v>
      </c>
      <c r="D26" s="99">
        <v>25624.0</v>
      </c>
      <c r="E26" s="99">
        <v>28301.0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46309</v>
      </c>
      <c r="D28" s="99">
        <v>24809.0</v>
      </c>
      <c r="E28" s="99">
        <v>21500.0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1192</v>
      </c>
      <c r="D29" s="99">
        <v>0.0</v>
      </c>
      <c r="E29" s="99">
        <v>1192.0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433025</v>
      </c>
      <c r="D31" s="99">
        <v>175166.0</v>
      </c>
      <c r="E31" s="99">
        <v>257859.0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24725</v>
      </c>
      <c r="D32" s="99">
        <v>17759.0</v>
      </c>
      <c r="E32" s="99">
        <v>6966.0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133</v>
      </c>
      <c r="C34" s="98">
        <f t="shared" si="1"/>
        <v>95213</v>
      </c>
      <c r="D34" s="99">
        <v>61714.0</v>
      </c>
      <c r="E34" s="99">
        <v>33329.0</v>
      </c>
      <c r="F34" s="99">
        <v>170.0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63674</v>
      </c>
      <c r="D35" s="99">
        <v>39797.0</v>
      </c>
      <c r="E35" s="99">
        <v>23877.0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43659</v>
      </c>
      <c r="D36" s="99">
        <v>15646.0</v>
      </c>
      <c r="E36" s="99">
        <v>28013.0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17663</v>
      </c>
      <c r="D37" s="99">
        <v>29.0</v>
      </c>
      <c r="E37" s="99">
        <v>17634.0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4473</v>
      </c>
      <c r="D38" s="99">
        <v>2335.0</v>
      </c>
      <c r="E38" s="99">
        <v>2138.0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11263699</v>
      </c>
      <c r="D40" s="103">
        <f t="shared" si="2"/>
        <v>8092460</v>
      </c>
      <c r="E40" s="103">
        <f t="shared" si="2"/>
        <v>3132512</v>
      </c>
      <c r="F40" s="103">
        <f t="shared" si="2"/>
        <v>38727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EQUAL OPPORTUNITY SCHOOLS </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839943.0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2205668.0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3647519.0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2781884.0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219559.0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441935.0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151758.0</v>
      </c>
      <c r="E12" s="108">
        <f>D11-D12</f>
        <v>290177</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6106670.0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16091420</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871958.0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88950.0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1216100.0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155188.0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2332196</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9179473.0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4579751.0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13759224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16091420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EQUAL OPPORTUNITY SCHOOLS </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2020'!C40</f>
        <v>11263699</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2020'!C31</f>
        <v>433025</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10830674</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902556.1667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2020'!E2+'Balance Sheet 2020'!E3</f>
        <v>3045611</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3.374428221</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2020'!E30</f>
        <v>9179473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2020'!C40</f>
        <v>11263699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938641.5833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9.779529442</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2020'!E13:E15)</f>
        <v>6106670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2020'!C40</f>
        <v>11263699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938641.5833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6.505859221</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9.880287442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2020'!E2:E7)</f>
        <v>6382908</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2020'!F44</f>
        <v>11869783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0.5377442873</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2020'!C7:C9)</f>
        <v>6570921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2020'!C10:C12)</f>
        <v>1305869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7876790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2020'!C40</f>
        <v>11263699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0.6993075721</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2020'!C10:C11)</f>
        <v>843451</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2020'!C7:C9)</f>
        <v>6570921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0.1283611536</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2020'!D40</f>
        <v>8092460</v>
      </c>
      <c r="E41" s="164">
        <f t="shared" ref="E41:E44" si="1">D41/$D$44</f>
        <v>0.7184549232</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2020'!E40</f>
        <v>3132512</v>
      </c>
      <c r="E42" s="164">
        <f t="shared" si="1"/>
        <v>0.2781068635</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2020'!F40</f>
        <v>38727</v>
      </c>
      <c r="E43" s="164">
        <f t="shared" si="1"/>
        <v>0.003438213326</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11263699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2020'!F9</f>
        <v>11724137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2020'!F40</f>
        <v>38727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302.7380639</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2020'!E2:E10)</f>
        <v>9694573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2020'!E19:E22)</f>
        <v>960908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10.08897106</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2020'!E25:E26)</f>
        <v>1216100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2020'!E18</f>
        <v>16091420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0.07557443656</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EQUAL OPPORTUNITY SCHOOLS </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9261046.0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1.2239582E7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1915.0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21500628</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924.0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21501552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EQUAL OPPORTUNITY SCHOOLS </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160000</v>
      </c>
      <c r="D3" s="99">
        <v>160000.0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529729</v>
      </c>
      <c r="D7" s="99">
        <v>434379.0</v>
      </c>
      <c r="E7" s="99">
        <v>92758.0</v>
      </c>
      <c r="F7" s="99">
        <v>2592.0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6598966</v>
      </c>
      <c r="D9" s="99">
        <v>5411170.0</v>
      </c>
      <c r="E9" s="99">
        <v>1155510.0</v>
      </c>
      <c r="F9" s="99">
        <v>32286.0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470915</v>
      </c>
      <c r="D10" s="99">
        <v>386152.0</v>
      </c>
      <c r="E10" s="99">
        <v>82459.0</v>
      </c>
      <c r="F10" s="99">
        <v>2304.0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769609</v>
      </c>
      <c r="D11" s="99">
        <v>631082.0</v>
      </c>
      <c r="E11" s="99">
        <v>134762.0</v>
      </c>
      <c r="F11" s="99">
        <v>3765.0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789339</v>
      </c>
      <c r="D12" s="99">
        <v>647260.0</v>
      </c>
      <c r="E12" s="99">
        <v>138217.0</v>
      </c>
      <c r="F12" s="99">
        <v>3862.0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56984</v>
      </c>
      <c r="D15" s="99">
        <v>0.0</v>
      </c>
      <c r="E15" s="99">
        <v>56984.0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197195</v>
      </c>
      <c r="D16" s="99">
        <v>0.0</v>
      </c>
      <c r="E16" s="99">
        <v>197195.0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96</v>
      </c>
      <c r="C20" s="98">
        <f t="shared" si="1"/>
        <v>2175273</v>
      </c>
      <c r="D20" s="99">
        <v>1351885.0</v>
      </c>
      <c r="E20" s="99">
        <v>823388.0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90782</v>
      </c>
      <c r="D21" s="99">
        <v>78131.0</v>
      </c>
      <c r="E21" s="99">
        <v>12651.0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166465</v>
      </c>
      <c r="D22" s="99">
        <v>81952.0</v>
      </c>
      <c r="E22" s="99">
        <v>84513.0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782607</v>
      </c>
      <c r="D23" s="99">
        <v>356366.0</v>
      </c>
      <c r="E23" s="99">
        <v>426241.0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336771</v>
      </c>
      <c r="D25" s="99">
        <v>8659.0</v>
      </c>
      <c r="E25" s="99">
        <v>328112.0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397144</v>
      </c>
      <c r="D26" s="99">
        <v>188714.0</v>
      </c>
      <c r="E26" s="99">
        <v>208430.0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137515</v>
      </c>
      <c r="D28" s="99">
        <v>73671.0</v>
      </c>
      <c r="E28" s="99">
        <v>63844.0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48791</v>
      </c>
      <c r="D31" s="99">
        <v>0.0</v>
      </c>
      <c r="E31" s="99">
        <v>48791.0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48127</v>
      </c>
      <c r="D32" s="99">
        <v>34568.0</v>
      </c>
      <c r="E32" s="99">
        <v>13559.0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135</v>
      </c>
      <c r="C34" s="98">
        <f t="shared" si="1"/>
        <v>173462</v>
      </c>
      <c r="D34" s="99">
        <v>62163.0</v>
      </c>
      <c r="E34" s="99">
        <v>111299.0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124582</v>
      </c>
      <c r="D35" s="99">
        <v>268.0</v>
      </c>
      <c r="E35" s="99">
        <v>124314.0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133</v>
      </c>
      <c r="C36" s="98">
        <f t="shared" si="1"/>
        <v>58584</v>
      </c>
      <c r="D36" s="99">
        <v>38186.0</v>
      </c>
      <c r="E36" s="99">
        <v>20294.0</v>
      </c>
      <c r="F36" s="99">
        <v>104.0</v>
      </c>
      <c r="G36" s="43"/>
      <c r="H36" s="43"/>
      <c r="I36" s="43"/>
      <c r="J36" s="43"/>
      <c r="K36" s="43"/>
      <c r="L36" s="43"/>
      <c r="M36" s="43"/>
      <c r="N36" s="43"/>
      <c r="O36" s="43"/>
      <c r="P36" s="43"/>
      <c r="Q36" s="43"/>
      <c r="R36" s="43"/>
      <c r="S36" s="43"/>
      <c r="T36" s="43"/>
      <c r="U36" s="43"/>
      <c r="V36" s="43"/>
      <c r="W36" s="43"/>
      <c r="X36" s="43"/>
      <c r="Y36" s="43"/>
      <c r="Z36" s="43"/>
    </row>
    <row r="37">
      <c r="A37" s="45" t="s">
        <v>52</v>
      </c>
      <c r="B37" s="102" t="s">
        <v>134</v>
      </c>
      <c r="C37" s="98">
        <f t="shared" si="1"/>
        <v>32739</v>
      </c>
      <c r="D37" s="99">
        <v>20462.0</v>
      </c>
      <c r="E37" s="99">
        <v>12277.0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26334</v>
      </c>
      <c r="D38" s="99">
        <v>11078.0</v>
      </c>
      <c r="E38" s="99">
        <v>15256.0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14171913</v>
      </c>
      <c r="D40" s="103">
        <f t="shared" si="2"/>
        <v>9976146</v>
      </c>
      <c r="E40" s="103">
        <f t="shared" si="2"/>
        <v>4150854</v>
      </c>
      <c r="F40" s="103">
        <f t="shared" si="2"/>
        <v>44913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EQUAL OPPORTUNITY SCHOOLS </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2958297.0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7131291.0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1563388.0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1351399.0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204356.0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542085.0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244117.0</v>
      </c>
      <c r="E12" s="108">
        <f>D11-D12</f>
        <v>297968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1.365781E7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27164509</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770209.0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5579300.0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174997.0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6524506</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1.8237348E7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2402655.0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20640003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27164509</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EQUAL OPPORTUNITY SCHOOLS </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14171913</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48791</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14123122</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1176926.833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10089588</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8.572825187</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18237348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14171913</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1180992.75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15.44238777</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13657810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14171913</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1180992.75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11.56468573</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20.13751091</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12239582</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21501552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0.5692417924</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7128695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2029863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9158558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14171913</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0.6462471227</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1240524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7128695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0.1740183863</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238</v>
      </c>
      <c r="D41" s="75">
        <f>'Expenses 2021'!D40</f>
        <v>9976146</v>
      </c>
      <c r="E41" s="164">
        <f t="shared" ref="E41:E44" si="1">D41/$D$44</f>
        <v>0.7039378523</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4150854</v>
      </c>
      <c r="E42" s="164">
        <f t="shared" si="1"/>
        <v>0.2928929919</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44913</v>
      </c>
      <c r="E43" s="164">
        <f t="shared" si="1"/>
        <v>0.00316915578</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14171913</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21500628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44913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478.7172534</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13208731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6349509</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2.080275971</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27164509</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EQUAL OPPORTUNITY SCHOOLS </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7697756.0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4097484.0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11795240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724.0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239</v>
      </c>
      <c r="D26" s="50">
        <v>1605963.0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1211926.0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394037</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394037</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12190001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EQUAL OPPORTUNITY SCHOOLS </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25000</v>
      </c>
      <c r="D3" s="99">
        <v>25000.0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586707</v>
      </c>
      <c r="D7" s="99">
        <v>481099.0</v>
      </c>
      <c r="E7" s="99">
        <v>102674.0</v>
      </c>
      <c r="F7" s="99">
        <v>2934.0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8009854</v>
      </c>
      <c r="D9" s="99">
        <v>6568081.0</v>
      </c>
      <c r="E9" s="99">
        <v>1401724.0</v>
      </c>
      <c r="F9" s="99">
        <v>40049.0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431645</v>
      </c>
      <c r="D10" s="99">
        <v>353949.0</v>
      </c>
      <c r="E10" s="99">
        <v>75538.0</v>
      </c>
      <c r="F10" s="99">
        <v>2158.0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842698</v>
      </c>
      <c r="D11" s="99">
        <v>691013.0</v>
      </c>
      <c r="E11" s="99">
        <v>147472.0</v>
      </c>
      <c r="F11" s="99">
        <v>4213.0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655566</v>
      </c>
      <c r="D12" s="99">
        <v>537564.0</v>
      </c>
      <c r="E12" s="99">
        <v>114724.0</v>
      </c>
      <c r="F12" s="99">
        <v>3278.0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2732607</v>
      </c>
      <c r="D14" s="99">
        <v>1556415.0</v>
      </c>
      <c r="E14" s="99">
        <v>1176192.0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102922</v>
      </c>
      <c r="D15" s="99">
        <v>0.0</v>
      </c>
      <c r="E15" s="99">
        <v>102922.0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24703</v>
      </c>
      <c r="D16" s="99">
        <v>0.0</v>
      </c>
      <c r="E16" s="99">
        <v>24703.0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96</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40690</v>
      </c>
      <c r="D21" s="99">
        <v>34993.0</v>
      </c>
      <c r="E21" s="99">
        <v>5697.0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359793</v>
      </c>
      <c r="D22" s="99">
        <v>194130.0</v>
      </c>
      <c r="E22" s="99">
        <v>165016.0</v>
      </c>
      <c r="F22" s="99">
        <v>647.0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1117883</v>
      </c>
      <c r="D23" s="99">
        <v>514254.0</v>
      </c>
      <c r="E23" s="99">
        <v>603629.0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194161</v>
      </c>
      <c r="D25" s="99">
        <v>5824.0</v>
      </c>
      <c r="E25" s="99">
        <v>188337.0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939592</v>
      </c>
      <c r="D26" s="99">
        <v>451004.0</v>
      </c>
      <c r="E26" s="99">
        <v>488588.0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68990</v>
      </c>
      <c r="D28" s="99">
        <v>37255.0</v>
      </c>
      <c r="E28" s="99">
        <v>31735.0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51291</v>
      </c>
      <c r="D31" s="99">
        <v>0.0</v>
      </c>
      <c r="E31" s="99">
        <v>51291.0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45778</v>
      </c>
      <c r="D32" s="99">
        <v>32993.0</v>
      </c>
      <c r="E32" s="99">
        <v>12785.0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240</v>
      </c>
      <c r="C34" s="98">
        <f t="shared" si="1"/>
        <v>471800</v>
      </c>
      <c r="D34" s="99">
        <v>471800.0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16008</v>
      </c>
      <c r="D35" s="99">
        <v>0.0</v>
      </c>
      <c r="E35" s="99">
        <v>16008.0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16717688</v>
      </c>
      <c r="D40" s="103">
        <f t="shared" si="2"/>
        <v>11955374</v>
      </c>
      <c r="E40" s="103">
        <f t="shared" si="2"/>
        <v>4709035</v>
      </c>
      <c r="F40" s="103">
        <f t="shared" si="2"/>
        <v>53279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EQUAL OPPORTUNITY SCHOOLS </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2289889.0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1916812.0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1758567.0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99635.0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576380.0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346039.0</v>
      </c>
      <c r="E12" s="108">
        <f>D11-D12</f>
        <v>230341</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1.6130149E7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1367820.0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23793213</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850892.0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5315986.0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1435717.0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7602595</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1.2970463E7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3220155.0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16190618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23793213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EQUAL OPPORTUNITY SCHOOLS </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16717688</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51291</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16666397</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1388866.417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2289889</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1.648746757</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12970463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16717688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1393140.667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9.310232133</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16130149</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16717688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1393140.667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11.57826298</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13.22700973</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7697756</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12190001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0.6314811623</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8596561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1929909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10526470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16717688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0.6296606325</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1274343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8596561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0.1482386968</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241</v>
      </c>
      <c r="D41" s="75">
        <f>'Expenses 2022'!D40</f>
        <v>11955374</v>
      </c>
      <c r="E41" s="164">
        <f t="shared" ref="E41:E44" si="1">D41/$D$44</f>
        <v>0.715133217</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4709035</v>
      </c>
      <c r="E42" s="164">
        <f t="shared" si="1"/>
        <v>0.2816797993</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53279</v>
      </c>
      <c r="E43" s="164">
        <f t="shared" si="1"/>
        <v>0.00318698375</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16717688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11795240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53279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221.3862873</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6064903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6166878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0.9834640802</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23793213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EQUAL OPPORTUNITY SCHOOLS </v>
      </c>
      <c r="B1" s="2" t="s">
        <v>242</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243</v>
      </c>
      <c r="E4" s="45" t="s">
        <v>244</v>
      </c>
      <c r="F4" s="45" t="s">
        <v>245</v>
      </c>
      <c r="G4" s="59" t="s">
        <v>246</v>
      </c>
      <c r="H4" s="59"/>
      <c r="I4" s="43"/>
      <c r="J4" s="43"/>
      <c r="K4" s="43"/>
      <c r="L4" s="43"/>
      <c r="M4" s="43"/>
      <c r="N4" s="43"/>
      <c r="O4" s="43"/>
      <c r="P4" s="43"/>
      <c r="Q4" s="43"/>
      <c r="R4" s="43"/>
      <c r="S4" s="43"/>
      <c r="T4" s="43"/>
      <c r="U4" s="43"/>
      <c r="V4" s="43"/>
      <c r="W4" s="43"/>
      <c r="X4" s="43"/>
      <c r="Y4" s="43"/>
    </row>
    <row r="5">
      <c r="A5" s="138"/>
      <c r="B5" s="49"/>
      <c r="C5" s="147" t="s">
        <v>180</v>
      </c>
      <c r="D5" s="176">
        <f>'Ratios 2020'!D8</f>
        <v>3.374428221</v>
      </c>
      <c r="E5" s="176">
        <f>'Ratios 2021'!D8</f>
        <v>8.572825187</v>
      </c>
      <c r="F5" s="176">
        <f>'Ratios 2022'!D8</f>
        <v>1.648746757</v>
      </c>
      <c r="G5" s="176">
        <f>average(D5:F5)</f>
        <v>4.532000055</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243</v>
      </c>
      <c r="E9" s="45" t="s">
        <v>244</v>
      </c>
      <c r="F9" s="45" t="s">
        <v>245</v>
      </c>
      <c r="G9" s="59" t="s">
        <v>246</v>
      </c>
      <c r="H9" s="59"/>
      <c r="I9" s="43"/>
      <c r="J9" s="43"/>
      <c r="K9" s="43"/>
      <c r="L9" s="43"/>
      <c r="M9" s="43"/>
      <c r="N9" s="43"/>
      <c r="O9" s="43"/>
      <c r="P9" s="43"/>
      <c r="Q9" s="43"/>
      <c r="R9" s="43"/>
      <c r="S9" s="43"/>
      <c r="T9" s="43"/>
      <c r="U9" s="43"/>
      <c r="V9" s="43"/>
      <c r="W9" s="43"/>
      <c r="X9" s="43"/>
      <c r="Y9" s="43"/>
    </row>
    <row r="10">
      <c r="A10" s="138"/>
      <c r="B10" s="49"/>
      <c r="C10" s="147" t="s">
        <v>188</v>
      </c>
      <c r="D10" s="148">
        <f>'Ratios 2020'!D14</f>
        <v>9.779529442</v>
      </c>
      <c r="E10" s="148">
        <f>'Ratios 2021'!D14</f>
        <v>15.44238777</v>
      </c>
      <c r="F10" s="148">
        <f>'Ratios 2022'!D14</f>
        <v>9.310232133</v>
      </c>
      <c r="G10" s="176">
        <f>average(D10:F10)</f>
        <v>11.51071645</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243</v>
      </c>
      <c r="E14" s="45" t="s">
        <v>244</v>
      </c>
      <c r="F14" s="45" t="s">
        <v>245</v>
      </c>
      <c r="G14" s="59" t="s">
        <v>246</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2020'!D20</f>
        <v>6.505859221</v>
      </c>
      <c r="E15" s="179">
        <f>'Ratios 2021'!D20</f>
        <v>11.56468573</v>
      </c>
      <c r="F15" s="179">
        <f>'Ratios 2022'!D20</f>
        <v>11.57826298</v>
      </c>
      <c r="G15" s="176">
        <f>average(D15:F15)</f>
        <v>9.882935974</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243</v>
      </c>
      <c r="E19" s="45" t="s">
        <v>244</v>
      </c>
      <c r="F19" s="45" t="s">
        <v>245</v>
      </c>
      <c r="G19" s="59" t="s">
        <v>246</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2020'!D26</f>
        <v>0.5377442873</v>
      </c>
      <c r="E20" s="162">
        <f>'Ratios 2021'!D26</f>
        <v>0.5692417924</v>
      </c>
      <c r="F20" s="162">
        <f>'Ratios 2022'!D26</f>
        <v>0.6314811623</v>
      </c>
      <c r="G20" s="180">
        <f>average(D20:F20)</f>
        <v>0.5794890807</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243</v>
      </c>
      <c r="E24" s="45" t="s">
        <v>244</v>
      </c>
      <c r="F24" s="45" t="s">
        <v>245</v>
      </c>
      <c r="G24" s="59" t="s">
        <v>246</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2020'!D33</f>
        <v>0.6993075721</v>
      </c>
      <c r="E25" s="162">
        <f>'Ratios 2021'!D33</f>
        <v>0.6462471227</v>
      </c>
      <c r="F25" s="162">
        <f>'Ratios 2022'!D33</f>
        <v>0.6296606325</v>
      </c>
      <c r="G25" s="180">
        <f>average(D25:F25)</f>
        <v>0.6584051091</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243</v>
      </c>
      <c r="E29" s="45" t="s">
        <v>244</v>
      </c>
      <c r="F29" s="45" t="s">
        <v>245</v>
      </c>
      <c r="G29" s="59" t="s">
        <v>246</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2020'!D38</f>
        <v>0.1283611536</v>
      </c>
      <c r="E30" s="162">
        <f>'Ratios 2021'!D38</f>
        <v>0.1740183863</v>
      </c>
      <c r="F30" s="162">
        <f>'Ratios 2022'!D38</f>
        <v>0.1482386968</v>
      </c>
      <c r="G30" s="180">
        <f>average(D30:F30)</f>
        <v>0.1502060789</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243</v>
      </c>
      <c r="E34" s="45" t="s">
        <v>244</v>
      </c>
      <c r="F34" s="45" t="s">
        <v>245</v>
      </c>
      <c r="G34" s="59" t="s">
        <v>246</v>
      </c>
      <c r="H34" s="59"/>
      <c r="I34" s="43"/>
      <c r="J34" s="43"/>
      <c r="K34" s="43"/>
      <c r="L34" s="43"/>
      <c r="M34" s="43"/>
      <c r="N34" s="43"/>
      <c r="O34" s="43"/>
      <c r="P34" s="43"/>
      <c r="Q34" s="43"/>
      <c r="R34" s="43"/>
      <c r="S34" s="43"/>
      <c r="T34" s="43"/>
      <c r="U34" s="43"/>
      <c r="V34" s="43"/>
      <c r="W34" s="43"/>
      <c r="X34" s="43"/>
      <c r="Y34" s="43"/>
    </row>
    <row r="35">
      <c r="A35" s="138"/>
      <c r="B35" s="49"/>
      <c r="C35" s="147" t="s">
        <v>247</v>
      </c>
      <c r="D35" s="162">
        <f>'Ratios 2020'!E41</f>
        <v>0.7184549232</v>
      </c>
      <c r="E35" s="162">
        <f>'Ratios 2021'!E41</f>
        <v>0.7039378523</v>
      </c>
      <c r="F35" s="162">
        <f>'Ratios 2022'!E41</f>
        <v>0.715133217</v>
      </c>
      <c r="G35" s="180">
        <f t="shared" ref="G35:G37" si="1">average(D35:F35)</f>
        <v>0.7125086642</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2020'!E42</f>
        <v>0.2781068635</v>
      </c>
      <c r="E36" s="162">
        <f>'Ratios 2021'!E42</f>
        <v>0.2928929919</v>
      </c>
      <c r="F36" s="162">
        <f>'Ratios 2022'!E42</f>
        <v>0.2816797993</v>
      </c>
      <c r="G36" s="180">
        <f t="shared" si="1"/>
        <v>0.2842265516</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2020'!E43</f>
        <v>0.003438213326</v>
      </c>
      <c r="E37" s="162">
        <f>'Ratios 2021'!E43</f>
        <v>0.00316915578</v>
      </c>
      <c r="F37" s="162">
        <f>'Ratios 2022'!E43</f>
        <v>0.00318698375</v>
      </c>
      <c r="G37" s="180">
        <f t="shared" si="1"/>
        <v>0.003264784285</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243</v>
      </c>
      <c r="E41" s="45" t="s">
        <v>244</v>
      </c>
      <c r="F41" s="45" t="s">
        <v>245</v>
      </c>
      <c r="G41" s="59" t="s">
        <v>246</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2020'!D49</f>
        <v>302.7380639</v>
      </c>
      <c r="E42" s="165">
        <f>'Ratios 2021'!D49</f>
        <v>478.7172534</v>
      </c>
      <c r="F42" s="165">
        <f>'Ratios 2022'!D49</f>
        <v>221.3862873</v>
      </c>
      <c r="G42" s="182">
        <f>average(D42:F42)</f>
        <v>334.2805348</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243</v>
      </c>
      <c r="E46" s="45" t="s">
        <v>244</v>
      </c>
      <c r="F46" s="45" t="s">
        <v>245</v>
      </c>
      <c r="G46" s="59" t="s">
        <v>246</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2020'!D54</f>
        <v>10.08897106</v>
      </c>
      <c r="E47" s="148">
        <f>'Ratios 2021'!D54</f>
        <v>2.080275971</v>
      </c>
      <c r="F47" s="148">
        <f>'Ratios 2022'!D54</f>
        <v>0.9834640802</v>
      </c>
      <c r="G47" s="176">
        <f>average(D47:F47)</f>
        <v>4.384237036</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243</v>
      </c>
      <c r="E51" s="45" t="s">
        <v>244</v>
      </c>
      <c r="F51" s="45" t="s">
        <v>245</v>
      </c>
      <c r="G51" s="59" t="s">
        <v>246</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2020'!D59</f>
        <v>0.07557443656</v>
      </c>
      <c r="E52" s="183">
        <f>'Ratios 2021'!D59</f>
        <v>0</v>
      </c>
      <c r="F52" s="183">
        <f>'Ratios 2022'!D59</f>
        <v>0</v>
      </c>
      <c r="G52" s="184">
        <f>average(D52:F52)</f>
        <v>0.02519147885</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