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<sst xmlns="http://schemas.openxmlformats.org/spreadsheetml/2006/main" count="872" uniqueCount="248">
  <si>
    <t>NEO PHILANTHROPY</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</si>
  <si>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</si>
  <si>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</si>
  <si>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</si>
  <si>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</si>
  <si>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</si>
  <si>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</si>
  <si>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</si>
  <si>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</si>
  <si>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</si>
  <si>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</si>
  <si>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</si>
  <si>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</si>
  <si>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</si>
  <si>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</si>
  <si>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</si>
  <si>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</si>
  <si>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</si>
  <si>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</si>
  <si>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</si>
  <si>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</si>
  <si>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</si>
  <si>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</si>
  <si>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</si>
  <si>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</si>
  <si>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</si>
  <si>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</si>
  <si>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</si>
  <si>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</si>
  <si>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</si>
  <si>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</si>
  <si>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</si>
  <si>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</si>
  <si>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</si>
  <si>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</si>
  <si>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</si>
  <si>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</si>
  <si>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</si>
  <si>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</si>
  <si>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</si>
  <si>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</si>
  <si>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</si>
  <si>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</si>
  <si>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</si>
  <si>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</si>
  <si>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</si>
  <si>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</si>
  <si>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</si>
  <si>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</si>
  <si>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</si>
  <si>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</si>
  <si>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</si>
  <si>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</si>
  <si>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</si>
  <si>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</si>
  <si>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</si>
  <si>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</si>
  <si>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</si>
  <si>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</si>
  <si>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</si>
  <si>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</si>
  <si>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</si>
  <si>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</si>
  <si>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</si>
  <si>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Conference fees</t>
  </si>
  <si>
    <t>Consulting fees</t>
  </si>
  <si>
    <t>Program revenue</t>
  </si>
  <si>
    <t>Other</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</si>
  <si>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</si>
  <si>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</si>
  <si>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</si>
  <si>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</si>
  <si>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</si>
  <si>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</si>
  <si>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</si>
  <si>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</si>
  <si>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</si>
  <si>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</si>
  <si>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</si>
  <si>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</si>
  <si>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</si>
  <si>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</si>
  <si>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</si>
  <si>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</si>
  <si>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</si>
  <si>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</si>
  <si>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</si>
  <si>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</si>
  <si>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</si>
  <si>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</si>
  <si>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</si>
  <si>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</si>
  <si>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</si>
  <si>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</si>
  <si>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</si>
  <si>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</si>
  <si>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</si>
  <si>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</si>
  <si>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</si>
  <si>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</si>
  <si>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</si>
  <si>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</si>
  <si>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</si>
  <si>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</si>
  <si>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</si>
  <si>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</si>
  <si>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</si>
  <si>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</si>
  <si>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</si>
  <si>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</si>
  <si>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</si>
  <si>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</si>
  <si>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</si>
  <si>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</si>
  <si>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</si>
  <si>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</si>
  <si>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</si>
  <si>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</si>
  <si>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</si>
  <si>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</si>
  <si>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</si>
  <si>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</si>
  <si>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</si>
  <si>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</si>
  <si>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</si>
  <si>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</si>
  <si>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</si>
  <si>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</si>
  <si>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</si>
  <si>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</si>
  <si>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</si>
  <si>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</si>
  <si>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</si>
  <si>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</si>
  <si>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</si>
  <si>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</si>
  <si>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Miscellaneous</t>
  </si>
  <si>
    <t>Education and outreach</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</si>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</sst>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4">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NEO PHILANTHROPY</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NEO PHILANTHROPY</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1.325194E8</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1.3315355E7</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132519400</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76369.0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390895.0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94185.0</v>
      </c>
      <c r="G12" s="43"/>
      <c r="H12" s="43"/>
      <c r="I12" s="43"/>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22383.0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68</v>
      </c>
      <c r="D16" s="57"/>
      <c r="E16" s="57"/>
      <c r="F16" s="57">
        <f>sum(F10:F15)</f>
        <v>583832</v>
      </c>
      <c r="G16" s="58"/>
      <c r="H16" s="58"/>
      <c r="I16" s="58"/>
      <c r="J16" s="58"/>
      <c r="K16" s="58"/>
      <c r="L16" s="58"/>
      <c r="M16" s="58"/>
      <c r="N16" s="58"/>
      <c r="O16" s="58"/>
      <c r="P16" s="58"/>
      <c r="Q16" s="58"/>
      <c r="R16" s="58"/>
      <c r="S16" s="58"/>
      <c r="T16" s="58"/>
      <c r="U16" s="58"/>
      <c r="V16" s="58"/>
      <c r="W16" s="58"/>
      <c r="X16" s="58"/>
      <c r="Y16" s="58"/>
      <c r="Z16" s="58"/>
    </row>
    <row r="17">
      <c r="A17" s="65" t="s">
        <v>69</v>
      </c>
      <c r="B17" s="66">
        <v>3.0</v>
      </c>
      <c r="C17" s="67" t="s">
        <v>70</v>
      </c>
      <c r="D17" s="61"/>
      <c r="E17" s="61"/>
      <c r="F17" s="62">
        <v>237358.0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71</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72</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73</v>
      </c>
      <c r="E20" s="73" t="s">
        <v>74</v>
      </c>
      <c r="F20" s="74"/>
      <c r="G20" s="43"/>
      <c r="H20" s="43"/>
      <c r="I20" s="43"/>
      <c r="J20" s="43"/>
      <c r="K20" s="43"/>
      <c r="L20" s="43"/>
      <c r="M20" s="43"/>
      <c r="N20" s="43"/>
      <c r="O20" s="43"/>
      <c r="P20" s="43"/>
      <c r="Q20" s="43"/>
      <c r="R20" s="43"/>
      <c r="S20" s="43"/>
      <c r="T20" s="43"/>
      <c r="U20" s="43"/>
      <c r="V20" s="43"/>
      <c r="W20" s="43"/>
      <c r="X20" s="43"/>
      <c r="Y20" s="43"/>
      <c r="Z20" s="43"/>
    </row>
    <row r="21">
      <c r="A21" s="49"/>
      <c r="B21" s="59" t="s">
        <v>75</v>
      </c>
      <c r="C21" s="46" t="s">
        <v>76</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77</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78</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79</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80</v>
      </c>
      <c r="E25" s="73" t="s">
        <v>81</v>
      </c>
      <c r="F25" s="74"/>
      <c r="G25" s="76"/>
      <c r="H25" s="43"/>
      <c r="I25" s="43"/>
      <c r="J25" s="43"/>
      <c r="K25" s="43"/>
      <c r="L25" s="43"/>
      <c r="M25" s="43"/>
      <c r="N25" s="43"/>
      <c r="O25" s="43"/>
      <c r="P25" s="43"/>
      <c r="Q25" s="43"/>
      <c r="R25" s="43"/>
      <c r="S25" s="43"/>
      <c r="T25" s="43"/>
      <c r="U25" s="43"/>
      <c r="V25" s="43"/>
      <c r="W25" s="43"/>
      <c r="X25" s="43"/>
      <c r="Y25" s="43"/>
      <c r="Z25" s="43"/>
    </row>
    <row r="26">
      <c r="A26" s="49"/>
      <c r="B26" s="45" t="s">
        <v>82</v>
      </c>
      <c r="C26" s="77" t="s">
        <v>83</v>
      </c>
      <c r="D26" s="50">
        <v>1.3315355E7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84</v>
      </c>
      <c r="D27" s="50">
        <v>1.323336E7</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85</v>
      </c>
      <c r="D28" s="75">
        <f t="shared" ref="D28:E28" si="2">D26-D27</f>
        <v>81995</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86</v>
      </c>
      <c r="D29" s="57"/>
      <c r="E29" s="57"/>
      <c r="F29" s="57">
        <f>sum(D28:E28)</f>
        <v>81995</v>
      </c>
      <c r="G29" s="58"/>
      <c r="H29" s="58"/>
      <c r="I29" s="58"/>
      <c r="J29" s="58"/>
      <c r="K29" s="58"/>
      <c r="L29" s="58"/>
      <c r="M29" s="58"/>
      <c r="N29" s="58"/>
      <c r="O29" s="58"/>
      <c r="P29" s="58"/>
      <c r="Q29" s="58"/>
      <c r="R29" s="58"/>
      <c r="S29" s="58"/>
      <c r="T29" s="58"/>
      <c r="U29" s="58"/>
      <c r="V29" s="58"/>
      <c r="W29" s="58"/>
      <c r="X29" s="58"/>
      <c r="Y29" s="58"/>
      <c r="Z29" s="58"/>
    </row>
    <row r="30">
      <c r="A30" s="49"/>
      <c r="B30" s="59" t="s">
        <v>87</v>
      </c>
      <c r="C30" s="51" t="s">
        <v>88</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89</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90</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91</v>
      </c>
      <c r="C33" s="51" t="s">
        <v>92</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93</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94</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95</v>
      </c>
      <c r="C36" s="51" t="s">
        <v>96</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97</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98</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99</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100</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68</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133422585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NEO PHILANTHROPY</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85740033</v>
      </c>
      <c r="D3" s="99">
        <v>8.5740033E7</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546995</v>
      </c>
      <c r="D5" s="99">
        <v>546995.0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1166710</v>
      </c>
      <c r="D7" s="99">
        <v>278398.0</v>
      </c>
      <c r="E7" s="99">
        <v>513996.0</v>
      </c>
      <c r="F7" s="99">
        <v>374316.0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112</v>
      </c>
      <c r="C9" s="98">
        <f t="shared" si="1"/>
        <v>14687005</v>
      </c>
      <c r="D9" s="99">
        <v>1.2479085E7</v>
      </c>
      <c r="E9" s="99">
        <v>2092221.0</v>
      </c>
      <c r="F9" s="99">
        <v>115699.0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354736</v>
      </c>
      <c r="D10" s="99">
        <v>280490.0</v>
      </c>
      <c r="E10" s="99">
        <v>69618.0</v>
      </c>
      <c r="F10" s="99">
        <v>4628.0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2398207</v>
      </c>
      <c r="D11" s="99">
        <v>1950877.0</v>
      </c>
      <c r="E11" s="99">
        <v>446016.0</v>
      </c>
      <c r="F11" s="99">
        <v>1314.0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1206031</v>
      </c>
      <c r="D12" s="99">
        <v>939470.0</v>
      </c>
      <c r="E12" s="99">
        <v>241894.0</v>
      </c>
      <c r="F12" s="99">
        <v>24667.0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183974</v>
      </c>
      <c r="D15" s="99">
        <v>156453.0</v>
      </c>
      <c r="E15" s="99">
        <v>27521.0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55470</v>
      </c>
      <c r="D16" s="99">
        <v>0.0</v>
      </c>
      <c r="E16" s="99">
        <v>55470.0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111363</v>
      </c>
      <c r="D17" s="99">
        <v>111363.0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14069</v>
      </c>
      <c r="D19" s="99">
        <v>0.0</v>
      </c>
      <c r="E19" s="99">
        <v>14069.0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67</v>
      </c>
      <c r="C20" s="98">
        <f t="shared" si="1"/>
        <v>18312549</v>
      </c>
      <c r="D20" s="99">
        <v>1.7752175E7</v>
      </c>
      <c r="E20" s="99">
        <v>560374.0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132260</v>
      </c>
      <c r="D21" s="99">
        <v>131092.0</v>
      </c>
      <c r="E21" s="99">
        <v>1168.0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1032575</v>
      </c>
      <c r="D22" s="99">
        <v>858286.0</v>
      </c>
      <c r="E22" s="99">
        <v>159206.0</v>
      </c>
      <c r="F22" s="99">
        <v>15083.0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118264</v>
      </c>
      <c r="D23" s="99">
        <v>56037.0</v>
      </c>
      <c r="E23" s="99">
        <v>57418.0</v>
      </c>
      <c r="F23" s="99">
        <v>4809.0</v>
      </c>
      <c r="G23" s="43"/>
      <c r="H23" s="43"/>
      <c r="I23" s="43"/>
      <c r="J23" s="43"/>
      <c r="K23" s="43"/>
      <c r="L23" s="43"/>
      <c r="M23" s="43"/>
      <c r="N23" s="43"/>
      <c r="O23" s="43"/>
      <c r="P23" s="43"/>
      <c r="Q23" s="43"/>
      <c r="R23" s="43"/>
      <c r="S23" s="43"/>
      <c r="T23" s="43"/>
      <c r="U23" s="43"/>
      <c r="V23" s="43"/>
      <c r="W23" s="43"/>
      <c r="X23" s="43"/>
      <c r="Y23" s="43"/>
      <c r="Z23" s="43"/>
    </row>
    <row r="24">
      <c r="A24" s="45">
        <v>15.0</v>
      </c>
      <c r="B24" s="46" t="s">
        <v>72</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645506</v>
      </c>
      <c r="D25" s="99">
        <v>342284.0</v>
      </c>
      <c r="E25" s="99">
        <v>277309.0</v>
      </c>
      <c r="F25" s="99">
        <v>25913.0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529603</v>
      </c>
      <c r="D26" s="99">
        <v>507422.0</v>
      </c>
      <c r="E26" s="99">
        <v>16205.0</v>
      </c>
      <c r="F26" s="99">
        <v>5976.0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487647</v>
      </c>
      <c r="D28" s="99">
        <v>454478.0</v>
      </c>
      <c r="E28" s="99">
        <v>33169.0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51549</v>
      </c>
      <c r="D31" s="99">
        <v>0.0</v>
      </c>
      <c r="E31" s="99">
        <v>51549.0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68306</v>
      </c>
      <c r="D32" s="99">
        <v>22334.0</v>
      </c>
      <c r="E32" s="99">
        <v>45972.0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136</v>
      </c>
      <c r="C34" s="98">
        <f t="shared" si="1"/>
        <v>53989</v>
      </c>
      <c r="D34" s="99">
        <v>27832.0</v>
      </c>
      <c r="E34" s="99">
        <v>26157.0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64365</v>
      </c>
      <c r="D35" s="99">
        <v>60883.0</v>
      </c>
      <c r="E35" s="99">
        <v>3482.0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127961206</v>
      </c>
      <c r="D40" s="103">
        <f t="shared" si="2"/>
        <v>122695987</v>
      </c>
      <c r="E40" s="103">
        <f t="shared" si="2"/>
        <v>4692814</v>
      </c>
      <c r="F40" s="103">
        <f t="shared" si="2"/>
        <v>572405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NEO PHILANTHROPY</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2.0812966E7</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4.9217713E7</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2.5491988E7</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108385.0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527603.0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504391.0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323351.0</v>
      </c>
      <c r="E12" s="108">
        <f>D11-D12</f>
        <v>181040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5168.0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96344863</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3089056.0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1888930.0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2320000.0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7297986</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8357003.0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8.0689874E7</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89046877</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96344863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6"/>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NEO PHILANTHROPY</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2020'!C40</f>
        <v>127961206</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2020'!C31</f>
        <v>51549</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127909657</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10659138.08</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2020'!E2+'Balance Sheet 2020'!E3</f>
        <v>70030679</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6.570013302</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2020'!E30</f>
        <v>8357003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2020'!C40</f>
        <v>127961206</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10663433.83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0.7837065556</v>
      </c>
      <c r="E14" s="149" t="s">
        <v>188</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2020'!C40</f>
        <v>127961206</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10663433.83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6.570013302</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2020'!E2:E7)</f>
        <v>132519400</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2020'!F44</f>
        <v>133422585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0.9932306438</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2020'!C7:C9)</f>
        <v>15853715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2020'!C10:C12)</f>
        <v>3958974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19812689</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2020'!C40</f>
        <v>127961206</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0.1548335595</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2020'!C10:C11)</f>
        <v>2752943</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2020'!C7:C9)</f>
        <v>15853715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0.1736465554</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217</v>
      </c>
      <c r="D41" s="75">
        <f>'Expenses 2020'!D40</f>
        <v>122695987</v>
      </c>
      <c r="E41" s="164">
        <f t="shared" ref="E41:E44" si="1">D41/$D$44</f>
        <v>0.9588530058</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2020'!E40</f>
        <v>4692814</v>
      </c>
      <c r="E42" s="164">
        <f t="shared" si="1"/>
        <v>0.03667372438</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2020'!F40</f>
        <v>572405</v>
      </c>
      <c r="E43" s="164">
        <f t="shared" si="1"/>
        <v>0.004473269813</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127961206</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2020'!F9</f>
        <v>132519400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2020'!F40</f>
        <v>572405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231.5133516</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2020'!E2:E10)</f>
        <v>96158655</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2020'!E19:E22)</f>
        <v>7297986</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13.17605364</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2020'!E25:E26)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2020'!E18</f>
        <v>96344863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NEO PHILANTHROPY</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2320000.0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1.41064879E8</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7489360.0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143384879</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25533.0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671316.0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160407.0</v>
      </c>
      <c r="G12" s="171"/>
      <c r="H12" s="43"/>
      <c r="I12" s="172"/>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37902.0</v>
      </c>
      <c r="G13" s="171"/>
      <c r="H13" s="43"/>
      <c r="J13" s="171"/>
      <c r="K13" s="43"/>
      <c r="L13" s="43"/>
      <c r="M13" s="43"/>
      <c r="N13" s="43"/>
      <c r="O13" s="43"/>
      <c r="P13" s="43"/>
      <c r="Q13" s="43"/>
      <c r="R13" s="43"/>
      <c r="S13" s="43"/>
      <c r="T13" s="43"/>
      <c r="U13" s="43"/>
      <c r="V13" s="43"/>
      <c r="W13" s="43"/>
      <c r="X13" s="43"/>
      <c r="Y13" s="43"/>
      <c r="Z13" s="43"/>
    </row>
    <row r="14">
      <c r="A14" s="49"/>
      <c r="B14" s="45" t="s">
        <v>54</v>
      </c>
      <c r="C14" s="173"/>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3"/>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68</v>
      </c>
      <c r="D16" s="57"/>
      <c r="E16" s="57"/>
      <c r="F16" s="57">
        <f>sum(F10:F15)</f>
        <v>895158</v>
      </c>
      <c r="G16" s="58"/>
      <c r="H16" s="58"/>
      <c r="I16" s="58"/>
      <c r="J16" s="58"/>
      <c r="K16" s="58"/>
      <c r="L16" s="58"/>
      <c r="M16" s="58"/>
      <c r="N16" s="58"/>
      <c r="O16" s="58"/>
      <c r="P16" s="58"/>
      <c r="Q16" s="58"/>
      <c r="R16" s="58"/>
      <c r="S16" s="58"/>
      <c r="T16" s="58"/>
      <c r="U16" s="58"/>
      <c r="V16" s="58"/>
      <c r="W16" s="58"/>
      <c r="X16" s="58"/>
      <c r="Y16" s="58"/>
      <c r="Z16" s="58"/>
    </row>
    <row r="17">
      <c r="A17" s="65" t="s">
        <v>69</v>
      </c>
      <c r="B17" s="66">
        <v>3.0</v>
      </c>
      <c r="C17" s="67" t="s">
        <v>70</v>
      </c>
      <c r="D17" s="61"/>
      <c r="E17" s="61"/>
      <c r="F17" s="62">
        <v>73580.0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71</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72</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73</v>
      </c>
      <c r="E20" s="73" t="s">
        <v>74</v>
      </c>
      <c r="F20" s="74"/>
      <c r="G20" s="43"/>
      <c r="H20" s="43"/>
      <c r="I20" s="43"/>
      <c r="J20" s="43"/>
      <c r="K20" s="43"/>
      <c r="L20" s="43"/>
      <c r="M20" s="43"/>
      <c r="N20" s="43"/>
      <c r="O20" s="43"/>
      <c r="P20" s="43"/>
      <c r="Q20" s="43"/>
      <c r="R20" s="43"/>
      <c r="S20" s="43"/>
      <c r="T20" s="43"/>
      <c r="U20" s="43"/>
      <c r="V20" s="43"/>
      <c r="W20" s="43"/>
      <c r="X20" s="43"/>
      <c r="Y20" s="43"/>
      <c r="Z20" s="43"/>
    </row>
    <row r="21">
      <c r="A21" s="49"/>
      <c r="B21" s="59" t="s">
        <v>75</v>
      </c>
      <c r="C21" s="46" t="s">
        <v>76</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77</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78</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79</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80</v>
      </c>
      <c r="E25" s="73" t="s">
        <v>81</v>
      </c>
      <c r="F25" s="74"/>
      <c r="G25" s="76"/>
      <c r="H25" s="43"/>
      <c r="I25" s="43"/>
      <c r="J25" s="43"/>
      <c r="K25" s="43"/>
      <c r="L25" s="43"/>
      <c r="M25" s="43"/>
      <c r="N25" s="43"/>
      <c r="O25" s="43"/>
      <c r="P25" s="43"/>
      <c r="Q25" s="43"/>
      <c r="R25" s="43"/>
      <c r="S25" s="43"/>
      <c r="T25" s="43"/>
      <c r="U25" s="43"/>
      <c r="V25" s="43"/>
      <c r="W25" s="43"/>
      <c r="X25" s="43"/>
      <c r="Y25" s="43"/>
      <c r="Z25" s="43"/>
    </row>
    <row r="26">
      <c r="A26" s="49"/>
      <c r="B26" s="45" t="s">
        <v>82</v>
      </c>
      <c r="C26" s="77" t="s">
        <v>238</v>
      </c>
      <c r="D26" s="50">
        <v>7493942.0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84</v>
      </c>
      <c r="D27" s="50">
        <v>7489360.0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85</v>
      </c>
      <c r="D28" s="75">
        <f t="shared" ref="D28:E28" si="2">D26-D27</f>
        <v>4582</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86</v>
      </c>
      <c r="D29" s="57"/>
      <c r="E29" s="57"/>
      <c r="F29" s="57">
        <f>sum(D28:E28)</f>
        <v>4582</v>
      </c>
      <c r="G29" s="58"/>
      <c r="H29" s="58"/>
      <c r="I29" s="58"/>
      <c r="J29" s="58"/>
      <c r="K29" s="58"/>
      <c r="L29" s="58"/>
      <c r="M29" s="58"/>
      <c r="N29" s="58"/>
      <c r="O29" s="58"/>
      <c r="P29" s="58"/>
      <c r="Q29" s="58"/>
      <c r="R29" s="58"/>
      <c r="S29" s="58"/>
      <c r="T29" s="58"/>
      <c r="U29" s="58"/>
      <c r="V29" s="58"/>
      <c r="W29" s="58"/>
      <c r="X29" s="58"/>
      <c r="Y29" s="58"/>
      <c r="Z29" s="58"/>
    </row>
    <row r="30">
      <c r="A30" s="49"/>
      <c r="B30" s="59" t="s">
        <v>87</v>
      </c>
      <c r="C30" s="51" t="s">
        <v>88</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89</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90</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91</v>
      </c>
      <c r="C33" s="51" t="s">
        <v>92</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93</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94</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95</v>
      </c>
      <c r="C36" s="51" t="s">
        <v>96</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97</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98</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99</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68</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144358199</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NEO PHILANTHROPY</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59720328</v>
      </c>
      <c r="D3" s="99">
        <v>5.9720328E7</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620644</v>
      </c>
      <c r="D5" s="99">
        <v>620644.0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1441811</v>
      </c>
      <c r="D7" s="99">
        <v>523253.0</v>
      </c>
      <c r="E7" s="99">
        <v>483111.0</v>
      </c>
      <c r="F7" s="99">
        <v>435447.0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112</v>
      </c>
      <c r="C9" s="98">
        <f t="shared" si="1"/>
        <v>17644384</v>
      </c>
      <c r="D9" s="99">
        <v>1.5038107E7</v>
      </c>
      <c r="E9" s="99">
        <v>2485232.0</v>
      </c>
      <c r="F9" s="99">
        <v>121045.0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566743</v>
      </c>
      <c r="D10" s="99">
        <v>467638.0</v>
      </c>
      <c r="E10" s="99">
        <v>94506.0</v>
      </c>
      <c r="F10" s="99">
        <v>4599.0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2940785</v>
      </c>
      <c r="D11" s="99">
        <v>2621960.0</v>
      </c>
      <c r="E11" s="99">
        <v>318078.0</v>
      </c>
      <c r="F11" s="99">
        <v>747.0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1458876</v>
      </c>
      <c r="D12" s="99">
        <v>1241463.0</v>
      </c>
      <c r="E12" s="99">
        <v>189208.0</v>
      </c>
      <c r="F12" s="99">
        <v>28205.0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207031</v>
      </c>
      <c r="D15" s="99">
        <v>46701.0</v>
      </c>
      <c r="E15" s="99">
        <v>160330.0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53250</v>
      </c>
      <c r="D16" s="99">
        <v>11891.0</v>
      </c>
      <c r="E16" s="99">
        <v>41359.0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26667</v>
      </c>
      <c r="D17" s="99">
        <v>26667.0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14705</v>
      </c>
      <c r="D19" s="99">
        <v>0.0</v>
      </c>
      <c r="E19" s="99">
        <v>14705.0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67</v>
      </c>
      <c r="C20" s="98">
        <f t="shared" si="1"/>
        <v>18107748</v>
      </c>
      <c r="D20" s="99">
        <v>1.7400378E7</v>
      </c>
      <c r="E20" s="99">
        <v>707370.0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57135</v>
      </c>
      <c r="D21" s="99">
        <v>52273.0</v>
      </c>
      <c r="E21" s="99">
        <v>4862.0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1085330</v>
      </c>
      <c r="D22" s="99">
        <v>859257.0</v>
      </c>
      <c r="E22" s="99">
        <v>205957.0</v>
      </c>
      <c r="F22" s="99">
        <v>20116.0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171662</v>
      </c>
      <c r="D23" s="99">
        <v>86770.0</v>
      </c>
      <c r="E23" s="99">
        <v>77303.0</v>
      </c>
      <c r="F23" s="99">
        <v>7589.0</v>
      </c>
      <c r="G23" s="43"/>
      <c r="H23" s="43"/>
      <c r="I23" s="43"/>
      <c r="J23" s="43"/>
      <c r="K23" s="43"/>
      <c r="L23" s="43"/>
      <c r="M23" s="43"/>
      <c r="N23" s="43"/>
      <c r="O23" s="43"/>
      <c r="P23" s="43"/>
      <c r="Q23" s="43"/>
      <c r="R23" s="43"/>
      <c r="S23" s="43"/>
      <c r="T23" s="43"/>
      <c r="U23" s="43"/>
      <c r="V23" s="43"/>
      <c r="W23" s="43"/>
      <c r="X23" s="43"/>
      <c r="Y23" s="43"/>
      <c r="Z23" s="43"/>
    </row>
    <row r="24">
      <c r="A24" s="45">
        <v>15.0</v>
      </c>
      <c r="B24" s="46" t="s">
        <v>72</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587926</v>
      </c>
      <c r="D25" s="99">
        <v>277129.0</v>
      </c>
      <c r="E25" s="99">
        <v>275700.0</v>
      </c>
      <c r="F25" s="99">
        <v>35097.0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338505</v>
      </c>
      <c r="D26" s="99">
        <v>324213.0</v>
      </c>
      <c r="E26" s="99">
        <v>8912.0</v>
      </c>
      <c r="F26" s="99">
        <v>5380.0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389300</v>
      </c>
      <c r="D28" s="99">
        <v>375112.0</v>
      </c>
      <c r="E28" s="99">
        <v>14188.0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46263</v>
      </c>
      <c r="D31" s="99">
        <v>0.0</v>
      </c>
      <c r="E31" s="99">
        <v>46263.0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72651</v>
      </c>
      <c r="D32" s="99">
        <v>17562.0</v>
      </c>
      <c r="E32" s="99">
        <v>55089.0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136</v>
      </c>
      <c r="C34" s="98">
        <f t="shared" si="1"/>
        <v>64522</v>
      </c>
      <c r="D34" s="99">
        <v>33375.0</v>
      </c>
      <c r="E34" s="99">
        <v>31147.0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25435</v>
      </c>
      <c r="D35" s="99">
        <v>22335.0</v>
      </c>
      <c r="E35" s="99">
        <v>3100.0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105641701</v>
      </c>
      <c r="D40" s="103">
        <f t="shared" si="2"/>
        <v>99767056</v>
      </c>
      <c r="E40" s="103">
        <f t="shared" si="2"/>
        <v>5216420</v>
      </c>
      <c r="F40" s="103">
        <f t="shared" si="2"/>
        <v>658225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NEO PHILANTHROPY</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3.0155764E7</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6.9825046E7</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4.0582485E7</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84596.0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649735.0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504391.0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369614.0</v>
      </c>
      <c r="E12" s="108">
        <f>D11-D12</f>
        <v>134777</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4068.0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141436471</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6327537.0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8061127.0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14388664</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1.1870922E7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1.15176885E8</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127047807</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141436471</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NEO PHILANTHROPY</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2021'!C40</f>
        <v>105641701</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2021'!C31</f>
        <v>46263</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105595438</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8799619.833</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2021'!E2+'Balance Sheet 2021'!E3</f>
        <v>99980810</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11.36194653</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2021'!E30</f>
        <v>11870922</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2021'!C40</f>
        <v>105641701</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8803475.083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1.348435917</v>
      </c>
      <c r="E14" s="149" t="s">
        <v>188</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2021'!C40</f>
        <v>105641701</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8803475.083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11.36194653</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2021'!E2:E7)</f>
        <v>141064879</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2021'!F44</f>
        <v>144358199</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0.9771864707</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2021'!C7:C9)</f>
        <v>19086195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2021'!C10:C12)</f>
        <v>4966404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24052599</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2021'!C40</f>
        <v>105641701</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0.2276809136</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2021'!C10:C11)</f>
        <v>3507528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2021'!C7:C9)</f>
        <v>19086195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0.183773036</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239</v>
      </c>
      <c r="D41" s="75">
        <f>'Expenses 2021'!D40</f>
        <v>99767056</v>
      </c>
      <c r="E41" s="164">
        <f t="shared" ref="E41:E44" si="1">D41/$D$44</f>
        <v>0.9443908519</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2021'!E40</f>
        <v>5216420</v>
      </c>
      <c r="E42" s="164">
        <f t="shared" si="1"/>
        <v>0.04937841734</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2021'!F40</f>
        <v>658225</v>
      </c>
      <c r="E43" s="164">
        <f t="shared" si="1"/>
        <v>0.006230730798</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105641701</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2021'!F9</f>
        <v>143384879</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2021'!F40</f>
        <v>658225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217.8356626</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2021'!E2:E10)</f>
        <v>141297626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2021'!E19:E22)</f>
        <v>14388664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9.820065713</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2021'!E18</f>
        <v>141436471</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NEO PHILANTHROPY</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250000.0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1.30060623E8</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1.2514643E7</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130310623</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223948.0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661057.0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334768.0</v>
      </c>
      <c r="G12" s="43"/>
      <c r="H12" s="43"/>
      <c r="I12" s="43"/>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154848.0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68</v>
      </c>
      <c r="D16" s="57"/>
      <c r="E16" s="57"/>
      <c r="F16" s="57">
        <f>sum(F10:F15)</f>
        <v>1374621</v>
      </c>
      <c r="G16" s="58"/>
      <c r="H16" s="58"/>
      <c r="I16" s="58"/>
      <c r="J16" s="58"/>
      <c r="K16" s="58"/>
      <c r="L16" s="58"/>
      <c r="M16" s="58"/>
      <c r="N16" s="58"/>
      <c r="O16" s="58"/>
      <c r="P16" s="58"/>
      <c r="Q16" s="58"/>
      <c r="R16" s="58"/>
      <c r="S16" s="58"/>
      <c r="T16" s="58"/>
      <c r="U16" s="58"/>
      <c r="V16" s="58"/>
      <c r="W16" s="58"/>
      <c r="X16" s="58"/>
      <c r="Y16" s="58"/>
      <c r="Z16" s="58"/>
    </row>
    <row r="17">
      <c r="A17" s="65" t="s">
        <v>69</v>
      </c>
      <c r="B17" s="66">
        <v>3.0</v>
      </c>
      <c r="C17" s="67" t="s">
        <v>70</v>
      </c>
      <c r="D17" s="61"/>
      <c r="E17" s="61"/>
      <c r="F17" s="62">
        <v>332622.0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71</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72</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73</v>
      </c>
      <c r="E20" s="73" t="s">
        <v>74</v>
      </c>
      <c r="F20" s="74"/>
      <c r="G20" s="43"/>
      <c r="H20" s="43"/>
      <c r="I20" s="43"/>
      <c r="J20" s="43"/>
      <c r="K20" s="43"/>
      <c r="L20" s="43"/>
      <c r="M20" s="43"/>
      <c r="N20" s="43"/>
      <c r="O20" s="43"/>
      <c r="P20" s="43"/>
      <c r="Q20" s="43"/>
      <c r="R20" s="43"/>
      <c r="S20" s="43"/>
      <c r="T20" s="43"/>
      <c r="U20" s="43"/>
      <c r="V20" s="43"/>
      <c r="W20" s="43"/>
      <c r="X20" s="43"/>
      <c r="Y20" s="43"/>
      <c r="Z20" s="43"/>
    </row>
    <row r="21">
      <c r="A21" s="49"/>
      <c r="B21" s="59" t="s">
        <v>75</v>
      </c>
      <c r="C21" s="46" t="s">
        <v>76</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77</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78</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79</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80</v>
      </c>
      <c r="E25" s="73" t="s">
        <v>81</v>
      </c>
      <c r="F25" s="74"/>
      <c r="G25" s="76"/>
      <c r="H25" s="43"/>
      <c r="I25" s="43"/>
      <c r="J25" s="43"/>
      <c r="K25" s="43"/>
      <c r="L25" s="43"/>
      <c r="M25" s="43"/>
      <c r="N25" s="43"/>
      <c r="O25" s="43"/>
      <c r="P25" s="43"/>
      <c r="Q25" s="43"/>
      <c r="R25" s="43"/>
      <c r="S25" s="43"/>
      <c r="T25" s="43"/>
      <c r="U25" s="43"/>
      <c r="V25" s="43"/>
      <c r="W25" s="43"/>
      <c r="X25" s="43"/>
      <c r="Y25" s="43"/>
      <c r="Z25" s="43"/>
    </row>
    <row r="26">
      <c r="A26" s="49"/>
      <c r="B26" s="45" t="s">
        <v>82</v>
      </c>
      <c r="C26" s="77" t="s">
        <v>240</v>
      </c>
      <c r="D26" s="50">
        <v>1.2526651E7</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84</v>
      </c>
      <c r="D27" s="50">
        <v>1.2514643E7</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85</v>
      </c>
      <c r="D28" s="75">
        <f t="shared" ref="D28:E28" si="2">D26-D27</f>
        <v>12008</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86</v>
      </c>
      <c r="D29" s="57"/>
      <c r="E29" s="57"/>
      <c r="F29" s="57">
        <f>sum(D28:E28)</f>
        <v>12008</v>
      </c>
      <c r="G29" s="58"/>
      <c r="H29" s="58"/>
      <c r="I29" s="58"/>
      <c r="J29" s="58"/>
      <c r="K29" s="58"/>
      <c r="L29" s="58"/>
      <c r="M29" s="58"/>
      <c r="N29" s="58"/>
      <c r="O29" s="58"/>
      <c r="P29" s="58"/>
      <c r="Q29" s="58"/>
      <c r="R29" s="58"/>
      <c r="S29" s="58"/>
      <c r="T29" s="58"/>
      <c r="U29" s="58"/>
      <c r="V29" s="58"/>
      <c r="W29" s="58"/>
      <c r="X29" s="58"/>
      <c r="Y29" s="58"/>
      <c r="Z29" s="58"/>
    </row>
    <row r="30">
      <c r="A30" s="49"/>
      <c r="B30" s="59" t="s">
        <v>87</v>
      </c>
      <c r="C30" s="51" t="s">
        <v>88</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89</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90</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91</v>
      </c>
      <c r="C33" s="51" t="s">
        <v>92</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93</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94</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95</v>
      </c>
      <c r="C36" s="51" t="s">
        <v>96</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97</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98</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99</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68</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132029874</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NEO PHILANTHROPY</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53558661</v>
      </c>
      <c r="D3" s="99">
        <v>5.3558661E7</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166500</v>
      </c>
      <c r="D4" s="99">
        <v>166500.0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544064</v>
      </c>
      <c r="D5" s="99">
        <v>544064.0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1369384</v>
      </c>
      <c r="D7" s="99">
        <v>366632.0</v>
      </c>
      <c r="E7" s="99">
        <v>561021.0</v>
      </c>
      <c r="F7" s="99">
        <v>441731.0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112</v>
      </c>
      <c r="C9" s="98">
        <f t="shared" si="1"/>
        <v>23110528</v>
      </c>
      <c r="D9" s="99">
        <v>1.9561751E7</v>
      </c>
      <c r="E9" s="99">
        <v>3431405.0</v>
      </c>
      <c r="F9" s="99">
        <v>117372.0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839063</v>
      </c>
      <c r="D10" s="99">
        <v>725342.0</v>
      </c>
      <c r="E10" s="99">
        <v>108052.0</v>
      </c>
      <c r="F10" s="99">
        <v>5669.0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4297156</v>
      </c>
      <c r="D11" s="99">
        <v>3651324.0</v>
      </c>
      <c r="E11" s="99">
        <v>636878.0</v>
      </c>
      <c r="F11" s="99">
        <v>8954.0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1899352</v>
      </c>
      <c r="D12" s="99">
        <v>1594642.0</v>
      </c>
      <c r="E12" s="99">
        <v>293891.0</v>
      </c>
      <c r="F12" s="99">
        <v>10819.0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280683</v>
      </c>
      <c r="D15" s="99">
        <v>99032.0</v>
      </c>
      <c r="E15" s="99">
        <v>181651.0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45568</v>
      </c>
      <c r="D16" s="99">
        <v>10510.0</v>
      </c>
      <c r="E16" s="99">
        <v>35058.0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88167</v>
      </c>
      <c r="D17" s="99">
        <v>88167.0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21956</v>
      </c>
      <c r="D19" s="99">
        <v>0.0</v>
      </c>
      <c r="E19" s="99">
        <v>21956.0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67</v>
      </c>
      <c r="C20" s="98">
        <f t="shared" si="1"/>
        <v>21879077</v>
      </c>
      <c r="D20" s="99">
        <v>2.0821285E7</v>
      </c>
      <c r="E20" s="99">
        <v>1057792.0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57342</v>
      </c>
      <c r="D21" s="99">
        <v>54404.0</v>
      </c>
      <c r="E21" s="99">
        <v>2938.0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1664933</v>
      </c>
      <c r="D22" s="99">
        <v>1374822.0</v>
      </c>
      <c r="E22" s="99">
        <v>268250.0</v>
      </c>
      <c r="F22" s="99">
        <v>21861.0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289440</v>
      </c>
      <c r="D23" s="99">
        <v>199003.0</v>
      </c>
      <c r="E23" s="99">
        <v>88578.0</v>
      </c>
      <c r="F23" s="99">
        <v>1859.0</v>
      </c>
      <c r="G23" s="43"/>
      <c r="H23" s="43"/>
      <c r="I23" s="43"/>
      <c r="J23" s="43"/>
      <c r="K23" s="43"/>
      <c r="L23" s="43"/>
      <c r="M23" s="43"/>
      <c r="N23" s="43"/>
      <c r="O23" s="43"/>
      <c r="P23" s="43"/>
      <c r="Q23" s="43"/>
      <c r="R23" s="43"/>
      <c r="S23" s="43"/>
      <c r="T23" s="43"/>
      <c r="U23" s="43"/>
      <c r="V23" s="43"/>
      <c r="W23" s="43"/>
      <c r="X23" s="43"/>
      <c r="Y23" s="43"/>
      <c r="Z23" s="43"/>
    </row>
    <row r="24">
      <c r="A24" s="45">
        <v>15.0</v>
      </c>
      <c r="B24" s="46" t="s">
        <v>72</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793529</v>
      </c>
      <c r="D25" s="99">
        <v>404251.0</v>
      </c>
      <c r="E25" s="99">
        <v>356912.0</v>
      </c>
      <c r="F25" s="99">
        <v>32366.0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1561586</v>
      </c>
      <c r="D26" s="99">
        <v>1472194.0</v>
      </c>
      <c r="E26" s="99">
        <v>77332.0</v>
      </c>
      <c r="F26" s="99">
        <v>12060.0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1317032</v>
      </c>
      <c r="D28" s="99">
        <v>1222850.0</v>
      </c>
      <c r="E28" s="99">
        <v>94182.0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44627</v>
      </c>
      <c r="D31" s="99">
        <v>0.0</v>
      </c>
      <c r="E31" s="99">
        <v>44627.0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99652</v>
      </c>
      <c r="D32" s="99">
        <v>20187.0</v>
      </c>
      <c r="E32" s="99">
        <v>79465.0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136</v>
      </c>
      <c r="C34" s="98">
        <f t="shared" si="1"/>
        <v>97214</v>
      </c>
      <c r="D34" s="99">
        <v>46280.0</v>
      </c>
      <c r="E34" s="99">
        <v>50934.0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43410</v>
      </c>
      <c r="D35" s="99">
        <v>43391.0</v>
      </c>
      <c r="E35" s="99">
        <v>19.0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3">
        <f t="shared" ref="C40:F40" si="2">sum(C3:C39)</f>
        <v>114068924</v>
      </c>
      <c r="D40" s="103">
        <f t="shared" si="2"/>
        <v>106025292</v>
      </c>
      <c r="E40" s="103">
        <f t="shared" si="2"/>
        <v>7390941</v>
      </c>
      <c r="F40" s="103">
        <f t="shared" si="2"/>
        <v>652691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NEO PHILANTHROPY</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140</v>
      </c>
      <c r="B2" s="45">
        <v>1.0</v>
      </c>
      <c r="C2" s="46" t="s">
        <v>141</v>
      </c>
      <c r="D2" s="110"/>
      <c r="E2" s="111">
        <v>2.5833218E7</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2"/>
      <c r="E3" s="111">
        <v>8.3431801E7</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0"/>
      <c r="E4" s="111">
        <v>4.1873814E7</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2"/>
      <c r="E5" s="111">
        <v>341641.0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0"/>
      <c r="E10" s="111">
        <v>615838.0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1">
        <v>720074.0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1">
        <v>414241.0</v>
      </c>
      <c r="E12" s="108">
        <f>D11-D12</f>
        <v>305833</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2"/>
      <c r="E17" s="111">
        <v>906196.0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3"/>
      <c r="E18" s="114">
        <f>sum(E2:E17)</f>
        <v>153308341</v>
      </c>
      <c r="F18" s="43"/>
      <c r="G18" s="43"/>
      <c r="H18" s="43"/>
      <c r="I18" s="43"/>
      <c r="J18" s="43"/>
      <c r="K18" s="43"/>
      <c r="L18" s="43"/>
      <c r="M18" s="43"/>
      <c r="N18" s="43"/>
      <c r="O18" s="43"/>
      <c r="P18" s="43"/>
      <c r="Q18" s="43"/>
      <c r="R18" s="43"/>
      <c r="S18" s="43"/>
      <c r="T18" s="43"/>
      <c r="U18" s="43"/>
      <c r="V18" s="43"/>
      <c r="W18" s="43"/>
      <c r="X18" s="43"/>
      <c r="Y18" s="43"/>
      <c r="Z18" s="43"/>
    </row>
    <row r="19">
      <c r="A19" s="44" t="s">
        <v>160</v>
      </c>
      <c r="B19" s="115">
        <v>17.0</v>
      </c>
      <c r="C19" s="116" t="s">
        <v>161</v>
      </c>
      <c r="D19" s="117"/>
      <c r="E19" s="111">
        <v>4232224.0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162</v>
      </c>
      <c r="D20" s="117"/>
      <c r="E20" s="111">
        <v>6765351.0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163</v>
      </c>
      <c r="D21" s="117"/>
      <c r="E21" s="111">
        <v>73636.0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164</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165</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166</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167</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168</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169</v>
      </c>
      <c r="D27" s="117"/>
      <c r="E27" s="118">
        <v>1001190.0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170</v>
      </c>
      <c r="D28" s="125"/>
      <c r="E28" s="126">
        <f>sum(E19:E27)</f>
        <v>12072401</v>
      </c>
      <c r="F28" s="43"/>
      <c r="G28" s="43"/>
      <c r="H28" s="43"/>
      <c r="I28" s="43"/>
      <c r="J28" s="43"/>
      <c r="K28" s="43"/>
      <c r="L28" s="43"/>
      <c r="M28" s="43"/>
      <c r="N28" s="43"/>
      <c r="O28" s="43"/>
      <c r="P28" s="43"/>
      <c r="Q28" s="43"/>
      <c r="R28" s="43"/>
      <c r="S28" s="43"/>
      <c r="T28" s="43"/>
      <c r="U28" s="43"/>
      <c r="V28" s="43"/>
      <c r="W28" s="43"/>
      <c r="X28" s="43"/>
      <c r="Y28" s="43"/>
      <c r="Z28" s="43"/>
    </row>
    <row r="29">
      <c r="A29" s="65" t="s">
        <v>171</v>
      </c>
      <c r="B29" s="127"/>
      <c r="C29" s="128" t="s">
        <v>172</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173</v>
      </c>
      <c r="D30" s="117"/>
      <c r="E30" s="111">
        <v>1.3861225E7</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174</v>
      </c>
      <c r="D31" s="117"/>
      <c r="E31" s="111">
        <v>1.27374715E8</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175</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176</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177</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178</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179</v>
      </c>
      <c r="D36" s="131"/>
      <c r="E36" s="126">
        <f>sum(E30:E35)</f>
        <v>141235940</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180</v>
      </c>
      <c r="D37" s="135"/>
      <c r="E37" s="136">
        <f>E36+E28</f>
        <v>153308341</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NEO PHILANTHROPY</v>
      </c>
      <c r="B1" s="2">
        <f>'Revenues 2022'!C1</f>
        <v>2022</v>
      </c>
      <c r="C1" s="174"/>
      <c r="D1" s="138"/>
      <c r="E1" s="139"/>
      <c r="F1" s="43"/>
      <c r="G1" s="43"/>
      <c r="H1" s="43"/>
      <c r="I1" s="43"/>
      <c r="J1" s="43"/>
      <c r="K1" s="43"/>
      <c r="L1" s="43"/>
      <c r="M1" s="43"/>
      <c r="N1" s="43"/>
      <c r="O1" s="43"/>
      <c r="P1" s="43"/>
      <c r="Q1" s="43"/>
      <c r="R1" s="43"/>
      <c r="S1" s="43"/>
      <c r="T1" s="43"/>
      <c r="U1" s="43"/>
      <c r="V1" s="43"/>
      <c r="W1" s="43"/>
      <c r="X1" s="43"/>
      <c r="Y1" s="43"/>
    </row>
    <row r="2">
      <c r="A2" s="140" t="s">
        <v>181</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182</v>
      </c>
      <c r="C3" s="144" t="s">
        <v>183</v>
      </c>
      <c r="D3" s="145">
        <f>'Expenses 2022'!C40</f>
        <v>114068924</v>
      </c>
      <c r="E3" s="146"/>
      <c r="F3" s="43"/>
      <c r="G3" s="43"/>
      <c r="H3" s="43"/>
      <c r="I3" s="43"/>
      <c r="J3" s="43"/>
      <c r="K3" s="43"/>
      <c r="L3" s="43"/>
      <c r="M3" s="43"/>
      <c r="N3" s="43"/>
      <c r="O3" s="43"/>
      <c r="P3" s="43"/>
      <c r="Q3" s="43"/>
      <c r="R3" s="43"/>
      <c r="S3" s="43"/>
      <c r="T3" s="43"/>
      <c r="U3" s="43"/>
      <c r="V3" s="43"/>
      <c r="W3" s="43"/>
      <c r="X3" s="43"/>
      <c r="Y3" s="43"/>
    </row>
    <row r="4">
      <c r="A4" s="138"/>
      <c r="B4" s="49"/>
      <c r="C4" s="144" t="s">
        <v>184</v>
      </c>
      <c r="D4" s="145">
        <f>'Expenses 2022'!C31</f>
        <v>44627</v>
      </c>
      <c r="E4" s="146"/>
      <c r="F4" s="43"/>
      <c r="G4" s="43"/>
      <c r="H4" s="43"/>
      <c r="I4" s="43"/>
      <c r="J4" s="43"/>
      <c r="K4" s="43"/>
      <c r="L4" s="43"/>
      <c r="M4" s="43"/>
      <c r="N4" s="43"/>
      <c r="O4" s="43"/>
      <c r="P4" s="43"/>
      <c r="Q4" s="43"/>
      <c r="R4" s="43"/>
      <c r="S4" s="43"/>
      <c r="T4" s="43"/>
      <c r="U4" s="43"/>
      <c r="V4" s="43"/>
      <c r="W4" s="43"/>
      <c r="X4" s="43"/>
      <c r="Y4" s="43"/>
    </row>
    <row r="5">
      <c r="A5" s="138"/>
      <c r="B5" s="49"/>
      <c r="C5" s="144" t="s">
        <v>185</v>
      </c>
      <c r="D5" s="145">
        <f>D3-D4</f>
        <v>114024297</v>
      </c>
      <c r="E5" s="146"/>
      <c r="F5" s="43"/>
      <c r="G5" s="43"/>
      <c r="H5" s="43"/>
      <c r="I5" s="43"/>
      <c r="J5" s="43"/>
      <c r="K5" s="43"/>
      <c r="L5" s="43"/>
      <c r="M5" s="43"/>
      <c r="N5" s="43"/>
      <c r="O5" s="43"/>
      <c r="P5" s="43"/>
      <c r="Q5" s="43"/>
      <c r="R5" s="43"/>
      <c r="S5" s="43"/>
      <c r="T5" s="43"/>
      <c r="U5" s="43"/>
      <c r="V5" s="43"/>
      <c r="W5" s="43"/>
      <c r="X5" s="43"/>
      <c r="Y5" s="43"/>
    </row>
    <row r="6">
      <c r="A6" s="138"/>
      <c r="B6" s="49"/>
      <c r="C6" s="144" t="s">
        <v>186</v>
      </c>
      <c r="D6" s="145">
        <f>D5/12</f>
        <v>9502024.75</v>
      </c>
      <c r="E6" s="146"/>
      <c r="F6" s="43"/>
      <c r="G6" s="43"/>
      <c r="H6" s="43"/>
      <c r="I6" s="43"/>
      <c r="J6" s="43"/>
      <c r="K6" s="43"/>
      <c r="L6" s="43"/>
      <c r="M6" s="43"/>
      <c r="N6" s="43"/>
      <c r="O6" s="43"/>
      <c r="P6" s="43"/>
      <c r="Q6" s="43"/>
      <c r="R6" s="43"/>
      <c r="S6" s="43"/>
      <c r="T6" s="43"/>
      <c r="U6" s="43"/>
      <c r="V6" s="43"/>
      <c r="W6" s="43"/>
      <c r="X6" s="43"/>
      <c r="Y6" s="43"/>
    </row>
    <row r="7">
      <c r="A7" s="138"/>
      <c r="B7" s="49"/>
      <c r="C7" s="144" t="s">
        <v>187</v>
      </c>
      <c r="D7" s="75">
        <f>'Balance Sheet 2022'!E2+'Balance Sheet 2022'!E3</f>
        <v>109265019</v>
      </c>
      <c r="E7" s="146"/>
      <c r="F7" s="43"/>
      <c r="G7" s="43"/>
      <c r="H7" s="43"/>
      <c r="I7" s="43"/>
      <c r="J7" s="43"/>
      <c r="K7" s="43"/>
      <c r="L7" s="43"/>
      <c r="M7" s="43"/>
      <c r="N7" s="43"/>
      <c r="O7" s="43"/>
      <c r="P7" s="43"/>
      <c r="Q7" s="43"/>
      <c r="R7" s="43"/>
      <c r="S7" s="43"/>
      <c r="T7" s="43"/>
      <c r="U7" s="43"/>
      <c r="V7" s="43"/>
      <c r="W7" s="43"/>
      <c r="X7" s="43"/>
      <c r="Y7" s="43"/>
    </row>
    <row r="8">
      <c r="A8" s="138"/>
      <c r="B8" s="49"/>
      <c r="C8" s="147" t="s">
        <v>181</v>
      </c>
      <c r="D8" s="148">
        <f>D7/D6</f>
        <v>11.49913012</v>
      </c>
      <c r="E8" s="149" t="s">
        <v>188</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189</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190</v>
      </c>
      <c r="C11" s="144" t="s">
        <v>191</v>
      </c>
      <c r="D11" s="75">
        <f>'Balance Sheet 2022'!E30</f>
        <v>13861225</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192</v>
      </c>
      <c r="D12" s="75">
        <f>'Expenses 2022'!C40</f>
        <v>114068924</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193</v>
      </c>
      <c r="D13" s="145">
        <f>D12/12</f>
        <v>9505743.667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189</v>
      </c>
      <c r="D14" s="148">
        <f>D11/D13</f>
        <v>1.458194696</v>
      </c>
      <c r="E14" s="149" t="s">
        <v>188</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194</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195</v>
      </c>
      <c r="C17" s="144" t="s">
        <v>196</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192</v>
      </c>
      <c r="D18" s="75">
        <f>'Expenses 2022'!C40</f>
        <v>114068924</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193</v>
      </c>
      <c r="D19" s="145">
        <f>D18/12</f>
        <v>9505743.667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197</v>
      </c>
      <c r="D20" s="148">
        <f>D17/D19</f>
        <v>0</v>
      </c>
      <c r="E20" s="149" t="s">
        <v>188</v>
      </c>
      <c r="F20" s="43"/>
      <c r="G20" s="43"/>
      <c r="H20" s="43"/>
      <c r="I20" s="43"/>
      <c r="J20" s="43"/>
      <c r="K20" s="43"/>
      <c r="L20" s="43"/>
      <c r="M20" s="43"/>
      <c r="N20" s="43"/>
      <c r="O20" s="43"/>
      <c r="P20" s="43"/>
      <c r="Q20" s="43"/>
      <c r="R20" s="43"/>
      <c r="S20" s="43"/>
      <c r="T20" s="43"/>
      <c r="U20" s="43"/>
      <c r="V20" s="43"/>
      <c r="W20" s="43"/>
      <c r="X20" s="43"/>
      <c r="Y20" s="43"/>
    </row>
    <row r="21">
      <c r="A21" s="138"/>
      <c r="B21" s="49"/>
      <c r="C21" s="153" t="s">
        <v>198</v>
      </c>
      <c r="D21" s="154">
        <f>D20+D8</f>
        <v>11.49913012</v>
      </c>
      <c r="E21" s="155" t="s">
        <v>188</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199</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200</v>
      </c>
      <c r="C24" s="159"/>
      <c r="D24" s="160">
        <f>max('Revenues 2022'!E2:E7)</f>
        <v>130060623</v>
      </c>
      <c r="E24" s="161" t="s">
        <v>201</v>
      </c>
      <c r="F24" s="43"/>
      <c r="G24" s="43"/>
      <c r="H24" s="43"/>
      <c r="I24" s="43"/>
      <c r="J24" s="43"/>
      <c r="K24" s="43"/>
      <c r="L24" s="43"/>
      <c r="M24" s="43"/>
      <c r="N24" s="43"/>
      <c r="O24" s="43"/>
      <c r="P24" s="43"/>
      <c r="Q24" s="43"/>
      <c r="R24" s="43"/>
      <c r="S24" s="43"/>
      <c r="T24" s="43"/>
      <c r="U24" s="43"/>
      <c r="V24" s="43"/>
      <c r="W24" s="43"/>
      <c r="X24" s="43"/>
      <c r="Y24" s="43"/>
    </row>
    <row r="25">
      <c r="A25" s="138"/>
      <c r="B25" s="49"/>
      <c r="C25" s="144" t="s">
        <v>202</v>
      </c>
      <c r="D25" s="145">
        <f>'Revenues 2022'!F44</f>
        <v>132029874</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199</v>
      </c>
      <c r="D26" s="162">
        <f>D24/D25</f>
        <v>0.9850848074</v>
      </c>
      <c r="E26" s="149" t="s">
        <v>203</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204</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205</v>
      </c>
      <c r="C29" s="144" t="s">
        <v>206</v>
      </c>
      <c r="D29" s="75">
        <f>SUM('Expenses 2022'!C7:C9)</f>
        <v>24479912</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207</v>
      </c>
      <c r="D30" s="75">
        <f>SUM('Expenses 2022'!C10:C12)</f>
        <v>7035571</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208</v>
      </c>
      <c r="D31" s="75">
        <f>sum(D29:D30)</f>
        <v>31515483</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183</v>
      </c>
      <c r="D32" s="75">
        <f>'Expenses 2022'!C40</f>
        <v>114068924</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209</v>
      </c>
      <c r="D33" s="162">
        <f>D31/D32</f>
        <v>0.2762845646</v>
      </c>
      <c r="E33" s="149" t="s">
        <v>210</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211</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212</v>
      </c>
      <c r="C36" s="144" t="s">
        <v>213</v>
      </c>
      <c r="D36" s="75">
        <f>SUM('Expenses 2022'!C10:C11)</f>
        <v>5136219</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206</v>
      </c>
      <c r="D37" s="75">
        <f>SUM('Expenses 2022'!C7:C9)</f>
        <v>24479912</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211</v>
      </c>
      <c r="D38" s="162">
        <f>D36/D37</f>
        <v>0.2098136219</v>
      </c>
      <c r="E38" s="149" t="s">
        <v>214</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215</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216</v>
      </c>
      <c r="C41" s="147" t="s">
        <v>241</v>
      </c>
      <c r="D41" s="75">
        <f>'Expenses 2022'!D40</f>
        <v>106025292</v>
      </c>
      <c r="E41" s="164">
        <f t="shared" ref="E41:E44" si="1">D41/$D$44</f>
        <v>0.929484458</v>
      </c>
      <c r="F41" s="43"/>
      <c r="G41" s="43"/>
      <c r="H41" s="43"/>
      <c r="I41" s="43"/>
      <c r="J41" s="43"/>
      <c r="K41" s="43"/>
      <c r="L41" s="43"/>
      <c r="M41" s="43"/>
      <c r="N41" s="43"/>
      <c r="O41" s="43"/>
      <c r="P41" s="43"/>
      <c r="Q41" s="43"/>
      <c r="R41" s="43"/>
      <c r="S41" s="43"/>
      <c r="T41" s="43"/>
      <c r="U41" s="43"/>
      <c r="V41" s="43"/>
      <c r="W41" s="43"/>
      <c r="X41" s="43"/>
      <c r="Y41" s="43"/>
    </row>
    <row r="42">
      <c r="A42" s="138"/>
      <c r="B42" s="49"/>
      <c r="C42" s="147" t="s">
        <v>218</v>
      </c>
      <c r="D42" s="145">
        <f>'Expenses 2022'!E40</f>
        <v>7390941</v>
      </c>
      <c r="E42" s="164">
        <f t="shared" si="1"/>
        <v>0.06479364178</v>
      </c>
      <c r="F42" s="43"/>
      <c r="G42" s="43"/>
      <c r="H42" s="43"/>
      <c r="I42" s="43"/>
      <c r="J42" s="43"/>
      <c r="K42" s="43"/>
      <c r="L42" s="43"/>
      <c r="M42" s="43"/>
      <c r="N42" s="43"/>
      <c r="O42" s="43"/>
      <c r="P42" s="43"/>
      <c r="Q42" s="43"/>
      <c r="R42" s="43"/>
      <c r="S42" s="43"/>
      <c r="T42" s="43"/>
      <c r="U42" s="43"/>
      <c r="V42" s="43"/>
      <c r="W42" s="43"/>
      <c r="X42" s="43"/>
      <c r="Y42" s="43"/>
    </row>
    <row r="43">
      <c r="A43" s="138"/>
      <c r="B43" s="49"/>
      <c r="C43" s="147" t="s">
        <v>219</v>
      </c>
      <c r="D43" s="145">
        <f>'Expenses 2022'!F40</f>
        <v>652691</v>
      </c>
      <c r="E43" s="164">
        <f t="shared" si="1"/>
        <v>0.005721900208</v>
      </c>
      <c r="F43" s="43"/>
      <c r="G43" s="43"/>
      <c r="H43" s="43"/>
      <c r="I43" s="43"/>
      <c r="J43" s="43"/>
      <c r="K43" s="43"/>
      <c r="L43" s="43"/>
      <c r="M43" s="43"/>
      <c r="N43" s="43"/>
      <c r="O43" s="43"/>
      <c r="P43" s="43"/>
      <c r="Q43" s="43"/>
      <c r="R43" s="43"/>
      <c r="S43" s="43"/>
      <c r="T43" s="43"/>
      <c r="U43" s="43"/>
      <c r="V43" s="43"/>
      <c r="W43" s="43"/>
      <c r="X43" s="43"/>
      <c r="Y43" s="43"/>
    </row>
    <row r="44">
      <c r="A44" s="138"/>
      <c r="B44" s="49"/>
      <c r="C44" s="144" t="s">
        <v>183</v>
      </c>
      <c r="D44" s="145">
        <f>sum(D41:D43)</f>
        <v>114068924</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220</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221</v>
      </c>
      <c r="C47" s="144" t="s">
        <v>222</v>
      </c>
      <c r="D47" s="145">
        <f>'Revenues 2022'!F9</f>
        <v>130310623</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223</v>
      </c>
      <c r="D48" s="145">
        <f>'Expenses 2022'!F40</f>
        <v>652691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224</v>
      </c>
      <c r="D49" s="165">
        <f>D47/D48</f>
        <v>199.6513251</v>
      </c>
      <c r="E49" s="149" t="s">
        <v>225</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226</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227</v>
      </c>
      <c r="C52" s="144" t="s">
        <v>228</v>
      </c>
      <c r="D52" s="145">
        <f>sum('Balance Sheet 2022'!E2:E10)</f>
        <v>152096312</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229</v>
      </c>
      <c r="D53" s="145">
        <f>sum('Balance Sheet 2022'!E19:E22)</f>
        <v>11071211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230</v>
      </c>
      <c r="D54" s="167">
        <f>D52/D53</f>
        <v>13.73800138</v>
      </c>
      <c r="E54" s="149" t="s">
        <v>231</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232</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233</v>
      </c>
      <c r="C57" s="144" t="s">
        <v>234</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235</v>
      </c>
      <c r="D58" s="145">
        <f>'Balance Sheet 2022'!E18</f>
        <v>153308341</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236</v>
      </c>
      <c r="D59" s="168">
        <f>D57/D58</f>
        <v>0</v>
      </c>
      <c r="E59" s="149" t="s">
        <v>237</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NEO PHILANTHROPY</v>
      </c>
      <c r="B1" s="2" t="s">
        <v>242</v>
      </c>
      <c r="C1" s="138"/>
      <c r="D1" s="138"/>
      <c r="E1" s="138"/>
      <c r="F1" s="139"/>
      <c r="G1" s="139"/>
      <c r="H1" s="139"/>
      <c r="I1" s="43"/>
      <c r="J1" s="43"/>
      <c r="K1" s="43"/>
      <c r="L1" s="43"/>
      <c r="M1" s="43"/>
      <c r="N1" s="43"/>
      <c r="O1" s="43"/>
      <c r="P1" s="43"/>
      <c r="Q1" s="43"/>
      <c r="R1" s="43"/>
      <c r="S1" s="43"/>
      <c r="T1" s="43"/>
      <c r="U1" s="43"/>
      <c r="V1" s="43"/>
      <c r="W1" s="43"/>
      <c r="X1" s="43"/>
      <c r="Y1" s="43"/>
    </row>
    <row r="2">
      <c r="A2" s="140" t="s">
        <v>181</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182</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243</v>
      </c>
      <c r="E4" s="45" t="s">
        <v>244</v>
      </c>
      <c r="F4" s="45" t="s">
        <v>245</v>
      </c>
      <c r="G4" s="59" t="s">
        <v>246</v>
      </c>
      <c r="H4" s="59"/>
      <c r="I4" s="43"/>
      <c r="J4" s="43"/>
      <c r="K4" s="43"/>
      <c r="L4" s="43"/>
      <c r="M4" s="43"/>
      <c r="N4" s="43"/>
      <c r="O4" s="43"/>
      <c r="P4" s="43"/>
      <c r="Q4" s="43"/>
      <c r="R4" s="43"/>
      <c r="S4" s="43"/>
      <c r="T4" s="43"/>
      <c r="U4" s="43"/>
      <c r="V4" s="43"/>
      <c r="W4" s="43"/>
      <c r="X4" s="43"/>
      <c r="Y4" s="43"/>
    </row>
    <row r="5">
      <c r="A5" s="138"/>
      <c r="B5" s="49"/>
      <c r="C5" s="147" t="s">
        <v>181</v>
      </c>
      <c r="D5" s="175">
        <f>'Ratios 2020'!D8</f>
        <v>6.570013302</v>
      </c>
      <c r="E5" s="175">
        <f>'Ratios 2021'!D8</f>
        <v>11.36194653</v>
      </c>
      <c r="F5" s="175">
        <f>'Ratios 2022'!D8</f>
        <v>11.49913012</v>
      </c>
      <c r="G5" s="175">
        <f>average(D5:F5)</f>
        <v>9.810363316</v>
      </c>
      <c r="H5" s="149" t="s">
        <v>188</v>
      </c>
      <c r="I5" s="43"/>
      <c r="J5" s="43"/>
      <c r="K5" s="43"/>
      <c r="L5" s="43"/>
      <c r="M5" s="43"/>
      <c r="N5" s="43"/>
      <c r="O5" s="43"/>
      <c r="P5" s="43"/>
      <c r="Q5" s="43"/>
      <c r="R5" s="43"/>
      <c r="S5" s="43"/>
      <c r="T5" s="43"/>
      <c r="U5" s="43"/>
      <c r="V5" s="43"/>
      <c r="W5" s="43"/>
      <c r="X5" s="43"/>
      <c r="Y5" s="43"/>
    </row>
    <row r="6">
      <c r="A6" s="138"/>
      <c r="B6" s="52"/>
      <c r="C6" s="45"/>
      <c r="D6" s="45"/>
      <c r="E6" s="45"/>
      <c r="F6" s="176"/>
      <c r="G6" s="176"/>
      <c r="H6" s="176"/>
      <c r="I6" s="43"/>
      <c r="J6" s="43"/>
      <c r="K6" s="43"/>
      <c r="L6" s="43"/>
      <c r="M6" s="43"/>
      <c r="N6" s="43"/>
      <c r="O6" s="43"/>
      <c r="P6" s="43"/>
      <c r="Q6" s="43"/>
      <c r="R6" s="43"/>
      <c r="S6" s="43"/>
      <c r="T6" s="43"/>
      <c r="U6" s="43"/>
      <c r="V6" s="43"/>
      <c r="W6" s="43"/>
      <c r="X6" s="43"/>
      <c r="Y6" s="43"/>
    </row>
    <row r="7">
      <c r="A7" s="140" t="s">
        <v>189</v>
      </c>
      <c r="B7" s="5"/>
      <c r="C7" s="177"/>
      <c r="D7" s="177"/>
      <c r="E7" s="177"/>
      <c r="F7" s="177"/>
      <c r="G7" s="177"/>
      <c r="H7" s="177"/>
      <c r="I7" s="43"/>
      <c r="J7" s="43"/>
      <c r="K7" s="43"/>
      <c r="L7" s="43"/>
      <c r="M7" s="43"/>
      <c r="N7" s="43"/>
      <c r="O7" s="43"/>
      <c r="P7" s="43"/>
      <c r="Q7" s="43"/>
      <c r="R7" s="43"/>
      <c r="S7" s="43"/>
      <c r="T7" s="43"/>
      <c r="U7" s="43"/>
      <c r="V7" s="43"/>
      <c r="W7" s="43"/>
      <c r="X7" s="43"/>
      <c r="Y7" s="43"/>
    </row>
    <row r="8">
      <c r="A8" s="138"/>
      <c r="B8" s="143" t="s">
        <v>190</v>
      </c>
      <c r="C8" s="71"/>
      <c r="D8" s="71"/>
      <c r="E8" s="176"/>
      <c r="F8" s="176"/>
      <c r="G8" s="176"/>
      <c r="H8" s="176"/>
      <c r="I8" s="43"/>
      <c r="J8" s="43"/>
      <c r="K8" s="43"/>
      <c r="L8" s="43"/>
      <c r="M8" s="43"/>
      <c r="N8" s="43"/>
      <c r="O8" s="43"/>
      <c r="P8" s="43"/>
      <c r="Q8" s="43"/>
      <c r="R8" s="43"/>
      <c r="S8" s="43"/>
      <c r="T8" s="43"/>
      <c r="U8" s="43"/>
      <c r="V8" s="43"/>
      <c r="W8" s="43"/>
      <c r="X8" s="43"/>
      <c r="Y8" s="43"/>
    </row>
    <row r="9">
      <c r="A9" s="138"/>
      <c r="B9" s="49"/>
      <c r="C9" s="45"/>
      <c r="D9" s="45" t="s">
        <v>243</v>
      </c>
      <c r="E9" s="45" t="s">
        <v>244</v>
      </c>
      <c r="F9" s="45" t="s">
        <v>245</v>
      </c>
      <c r="G9" s="59" t="s">
        <v>246</v>
      </c>
      <c r="H9" s="59"/>
      <c r="I9" s="43"/>
      <c r="J9" s="43"/>
      <c r="K9" s="43"/>
      <c r="L9" s="43"/>
      <c r="M9" s="43"/>
      <c r="N9" s="43"/>
      <c r="O9" s="43"/>
      <c r="P9" s="43"/>
      <c r="Q9" s="43"/>
      <c r="R9" s="43"/>
      <c r="S9" s="43"/>
      <c r="T9" s="43"/>
      <c r="U9" s="43"/>
      <c r="V9" s="43"/>
      <c r="W9" s="43"/>
      <c r="X9" s="43"/>
      <c r="Y9" s="43"/>
    </row>
    <row r="10">
      <c r="A10" s="138"/>
      <c r="B10" s="49"/>
      <c r="C10" s="147" t="s">
        <v>189</v>
      </c>
      <c r="D10" s="148">
        <f>'Ratios 2020'!D14</f>
        <v>0.7837065556</v>
      </c>
      <c r="E10" s="148">
        <f>'Ratios 2021'!D14</f>
        <v>1.348435917</v>
      </c>
      <c r="F10" s="148">
        <f>'Ratios 2022'!D14</f>
        <v>1.458194696</v>
      </c>
      <c r="G10" s="175">
        <f>average(D10:F10)</f>
        <v>1.196779056</v>
      </c>
      <c r="H10" s="149" t="s">
        <v>188</v>
      </c>
      <c r="I10" s="43"/>
      <c r="J10" s="43"/>
      <c r="K10" s="43"/>
      <c r="L10" s="43"/>
      <c r="M10" s="43"/>
      <c r="N10" s="43"/>
      <c r="O10" s="43"/>
      <c r="P10" s="43"/>
      <c r="Q10" s="43"/>
      <c r="R10" s="43"/>
      <c r="S10" s="43"/>
      <c r="T10" s="43"/>
      <c r="U10" s="43"/>
      <c r="V10" s="43"/>
      <c r="W10" s="43"/>
      <c r="X10" s="43"/>
      <c r="Y10" s="43"/>
    </row>
    <row r="11">
      <c r="A11" s="138"/>
      <c r="B11" s="52"/>
      <c r="C11" s="45"/>
      <c r="D11" s="45"/>
      <c r="E11" s="45"/>
      <c r="F11" s="176"/>
      <c r="G11" s="176"/>
      <c r="H11" s="176"/>
      <c r="I11" s="43"/>
      <c r="J11" s="43"/>
      <c r="K11" s="43"/>
      <c r="L11" s="43"/>
      <c r="M11" s="43"/>
      <c r="N11" s="43"/>
      <c r="O11" s="43"/>
      <c r="P11" s="43"/>
      <c r="Q11" s="43"/>
      <c r="R11" s="43"/>
      <c r="S11" s="43"/>
      <c r="T11" s="43"/>
      <c r="U11" s="43"/>
      <c r="V11" s="43"/>
      <c r="W11" s="43"/>
      <c r="X11" s="43"/>
      <c r="Y11" s="43"/>
    </row>
    <row r="12">
      <c r="A12" s="140" t="s">
        <v>194</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195</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243</v>
      </c>
      <c r="E14" s="45" t="s">
        <v>244</v>
      </c>
      <c r="F14" s="45" t="s">
        <v>245</v>
      </c>
      <c r="G14" s="59" t="s">
        <v>246</v>
      </c>
      <c r="H14" s="59"/>
      <c r="I14" s="43"/>
      <c r="J14" s="43"/>
      <c r="K14" s="43"/>
      <c r="L14" s="43"/>
      <c r="M14" s="43"/>
      <c r="N14" s="43"/>
      <c r="O14" s="43"/>
      <c r="P14" s="43"/>
      <c r="Q14" s="43"/>
      <c r="R14" s="43"/>
      <c r="S14" s="43"/>
      <c r="T14" s="43"/>
      <c r="U14" s="43"/>
      <c r="V14" s="43"/>
      <c r="W14" s="43"/>
      <c r="X14" s="43"/>
      <c r="Y14" s="43"/>
    </row>
    <row r="15">
      <c r="A15" s="138"/>
      <c r="B15" s="49"/>
      <c r="C15" s="147" t="s">
        <v>197</v>
      </c>
      <c r="D15" s="178">
        <f>'Ratios 2020'!D20</f>
        <v>0</v>
      </c>
      <c r="E15" s="178">
        <f>'Ratios 2021'!D20</f>
        <v>0</v>
      </c>
      <c r="F15" s="178">
        <f>'Ratios 2022'!D20</f>
        <v>0</v>
      </c>
      <c r="G15" s="175">
        <f>average(D15:F15)</f>
        <v>0</v>
      </c>
      <c r="H15" s="149" t="s">
        <v>188</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199</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200</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243</v>
      </c>
      <c r="E19" s="45" t="s">
        <v>244</v>
      </c>
      <c r="F19" s="45" t="s">
        <v>245</v>
      </c>
      <c r="G19" s="59" t="s">
        <v>246</v>
      </c>
      <c r="H19" s="59"/>
      <c r="I19" s="43"/>
      <c r="J19" s="43"/>
      <c r="K19" s="43"/>
      <c r="L19" s="43"/>
      <c r="M19" s="43"/>
      <c r="N19" s="43"/>
      <c r="O19" s="43"/>
      <c r="P19" s="43"/>
      <c r="Q19" s="43"/>
      <c r="R19" s="43"/>
      <c r="S19" s="43"/>
      <c r="T19" s="43"/>
      <c r="U19" s="43"/>
      <c r="V19" s="43"/>
      <c r="W19" s="43"/>
      <c r="X19" s="43"/>
      <c r="Y19" s="43"/>
    </row>
    <row r="20">
      <c r="A20" s="138"/>
      <c r="B20" s="49"/>
      <c r="C20" s="147" t="s">
        <v>199</v>
      </c>
      <c r="D20" s="162">
        <f>'Ratios 2020'!D26</f>
        <v>0.9932306438</v>
      </c>
      <c r="E20" s="162">
        <f>'Ratios 2021'!D26</f>
        <v>0.9771864707</v>
      </c>
      <c r="F20" s="162">
        <f>'Ratios 2022'!D26</f>
        <v>0.9850848074</v>
      </c>
      <c r="G20" s="179">
        <f>average(D20:F20)</f>
        <v>0.9851673073</v>
      </c>
      <c r="H20" s="149" t="s">
        <v>203</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204</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205</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243</v>
      </c>
      <c r="E24" s="45" t="s">
        <v>244</v>
      </c>
      <c r="F24" s="45" t="s">
        <v>245</v>
      </c>
      <c r="G24" s="59" t="s">
        <v>246</v>
      </c>
      <c r="H24" s="59"/>
      <c r="I24" s="43"/>
      <c r="J24" s="43"/>
      <c r="K24" s="43"/>
      <c r="L24" s="43"/>
      <c r="M24" s="43"/>
      <c r="N24" s="43"/>
      <c r="O24" s="43"/>
      <c r="P24" s="43"/>
      <c r="Q24" s="43"/>
      <c r="R24" s="43"/>
      <c r="S24" s="43"/>
      <c r="T24" s="43"/>
      <c r="U24" s="43"/>
      <c r="V24" s="43"/>
      <c r="W24" s="43"/>
      <c r="X24" s="43"/>
      <c r="Y24" s="43"/>
    </row>
    <row r="25">
      <c r="A25" s="138"/>
      <c r="B25" s="49"/>
      <c r="C25" s="147" t="s">
        <v>209</v>
      </c>
      <c r="D25" s="162">
        <f>'Ratios 2020'!D33</f>
        <v>0.1548335595</v>
      </c>
      <c r="E25" s="162">
        <f>'Ratios 2021'!D33</f>
        <v>0.2276809136</v>
      </c>
      <c r="F25" s="162">
        <f>'Ratios 2022'!D33</f>
        <v>0.2762845646</v>
      </c>
      <c r="G25" s="179">
        <f>average(D25:F25)</f>
        <v>0.2195996792</v>
      </c>
      <c r="H25" s="149" t="s">
        <v>210</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211</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212</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243</v>
      </c>
      <c r="E29" s="45" t="s">
        <v>244</v>
      </c>
      <c r="F29" s="45" t="s">
        <v>245</v>
      </c>
      <c r="G29" s="59" t="s">
        <v>246</v>
      </c>
      <c r="H29" s="59"/>
      <c r="I29" s="43"/>
      <c r="J29" s="43"/>
      <c r="K29" s="43"/>
      <c r="L29" s="43"/>
      <c r="M29" s="43"/>
      <c r="N29" s="43"/>
      <c r="O29" s="43"/>
      <c r="P29" s="43"/>
      <c r="Q29" s="43"/>
      <c r="R29" s="43"/>
      <c r="S29" s="43"/>
      <c r="T29" s="43"/>
      <c r="U29" s="43"/>
      <c r="V29" s="43"/>
      <c r="W29" s="43"/>
      <c r="X29" s="43"/>
      <c r="Y29" s="43"/>
    </row>
    <row r="30">
      <c r="A30" s="138"/>
      <c r="B30" s="49"/>
      <c r="C30" s="147" t="s">
        <v>211</v>
      </c>
      <c r="D30" s="162">
        <f>'Ratios 2020'!D38</f>
        <v>0.1736465554</v>
      </c>
      <c r="E30" s="162">
        <f>'Ratios 2021'!D38</f>
        <v>0.183773036</v>
      </c>
      <c r="F30" s="162">
        <f>'Ratios 2022'!D38</f>
        <v>0.2098136219</v>
      </c>
      <c r="G30" s="179">
        <f>average(D30:F30)</f>
        <v>0.1890777377</v>
      </c>
      <c r="H30" s="149" t="s">
        <v>214</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215</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216</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243</v>
      </c>
      <c r="E34" s="45" t="s">
        <v>244</v>
      </c>
      <c r="F34" s="45" t="s">
        <v>245</v>
      </c>
      <c r="G34" s="59" t="s">
        <v>246</v>
      </c>
      <c r="H34" s="59"/>
      <c r="I34" s="43"/>
      <c r="J34" s="43"/>
      <c r="K34" s="43"/>
      <c r="L34" s="43"/>
      <c r="M34" s="43"/>
      <c r="N34" s="43"/>
      <c r="O34" s="43"/>
      <c r="P34" s="43"/>
      <c r="Q34" s="43"/>
      <c r="R34" s="43"/>
      <c r="S34" s="43"/>
      <c r="T34" s="43"/>
      <c r="U34" s="43"/>
      <c r="V34" s="43"/>
      <c r="W34" s="43"/>
      <c r="X34" s="43"/>
      <c r="Y34" s="43"/>
    </row>
    <row r="35">
      <c r="A35" s="138"/>
      <c r="B35" s="49"/>
      <c r="C35" s="147" t="s">
        <v>247</v>
      </c>
      <c r="D35" s="162">
        <f>'Ratios 2020'!E41</f>
        <v>0.9588530058</v>
      </c>
      <c r="E35" s="162">
        <f>'Ratios 2021'!E41</f>
        <v>0.9443908519</v>
      </c>
      <c r="F35" s="162">
        <f>'Ratios 2022'!E41</f>
        <v>0.929484458</v>
      </c>
      <c r="G35" s="179">
        <f t="shared" ref="G35:G37" si="1">average(D35:F35)</f>
        <v>0.9442427719</v>
      </c>
      <c r="H35" s="179"/>
      <c r="I35" s="43"/>
      <c r="J35" s="43"/>
      <c r="K35" s="43"/>
      <c r="L35" s="43"/>
      <c r="M35" s="43"/>
      <c r="N35" s="43"/>
      <c r="O35" s="43"/>
      <c r="P35" s="43"/>
      <c r="Q35" s="43"/>
      <c r="R35" s="43"/>
      <c r="S35" s="43"/>
      <c r="T35" s="43"/>
      <c r="U35" s="43"/>
      <c r="V35" s="43"/>
      <c r="W35" s="43"/>
      <c r="X35" s="43"/>
      <c r="Y35" s="43"/>
    </row>
    <row r="36">
      <c r="A36" s="138"/>
      <c r="B36" s="52"/>
      <c r="C36" s="147" t="s">
        <v>218</v>
      </c>
      <c r="D36" s="162">
        <f>'Ratios 2020'!E42</f>
        <v>0.03667372438</v>
      </c>
      <c r="E36" s="162">
        <f>'Ratios 2021'!E42</f>
        <v>0.04937841734</v>
      </c>
      <c r="F36" s="162">
        <f>'Ratios 2022'!E42</f>
        <v>0.06479364178</v>
      </c>
      <c r="G36" s="179">
        <f t="shared" si="1"/>
        <v>0.05028192783</v>
      </c>
      <c r="H36" s="179"/>
      <c r="I36" s="43"/>
      <c r="J36" s="43"/>
      <c r="K36" s="43"/>
      <c r="L36" s="43"/>
      <c r="M36" s="43"/>
      <c r="N36" s="43"/>
      <c r="O36" s="43"/>
      <c r="P36" s="43"/>
      <c r="Q36" s="43"/>
      <c r="R36" s="43"/>
      <c r="S36" s="43"/>
      <c r="T36" s="43"/>
      <c r="U36" s="43"/>
      <c r="V36" s="43"/>
      <c r="W36" s="43"/>
      <c r="X36" s="43"/>
      <c r="Y36" s="43"/>
    </row>
    <row r="37">
      <c r="A37" s="138"/>
      <c r="B37" s="180"/>
      <c r="C37" s="147" t="s">
        <v>219</v>
      </c>
      <c r="D37" s="162">
        <f>'Ratios 2020'!E43</f>
        <v>0.004473269813</v>
      </c>
      <c r="E37" s="162">
        <f>'Ratios 2021'!E43</f>
        <v>0.006230730798</v>
      </c>
      <c r="F37" s="162">
        <f>'Ratios 2022'!E43</f>
        <v>0.005721900208</v>
      </c>
      <c r="G37" s="179">
        <f t="shared" si="1"/>
        <v>0.005475300273</v>
      </c>
      <c r="H37" s="179"/>
      <c r="I37" s="43"/>
      <c r="J37" s="43"/>
      <c r="K37" s="43"/>
      <c r="L37" s="43"/>
      <c r="M37" s="43"/>
      <c r="N37" s="43"/>
      <c r="O37" s="43"/>
      <c r="P37" s="43"/>
      <c r="Q37" s="43"/>
      <c r="R37" s="43"/>
      <c r="S37" s="43"/>
      <c r="T37" s="43"/>
      <c r="U37" s="43"/>
      <c r="V37" s="43"/>
      <c r="W37" s="43"/>
      <c r="X37" s="43"/>
      <c r="Y37" s="43"/>
    </row>
    <row r="38">
      <c r="A38" s="138"/>
      <c r="B38" s="180"/>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220</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221</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243</v>
      </c>
      <c r="E41" s="45" t="s">
        <v>244</v>
      </c>
      <c r="F41" s="45" t="s">
        <v>245</v>
      </c>
      <c r="G41" s="59" t="s">
        <v>246</v>
      </c>
      <c r="H41" s="59"/>
      <c r="I41" s="43"/>
      <c r="J41" s="43"/>
      <c r="K41" s="43"/>
      <c r="L41" s="43"/>
      <c r="M41" s="43"/>
      <c r="N41" s="43"/>
      <c r="O41" s="43"/>
      <c r="P41" s="43"/>
      <c r="Q41" s="43"/>
      <c r="R41" s="43"/>
      <c r="S41" s="43"/>
      <c r="T41" s="43"/>
      <c r="U41" s="43"/>
      <c r="V41" s="43"/>
      <c r="W41" s="43"/>
      <c r="X41" s="43"/>
      <c r="Y41" s="43"/>
    </row>
    <row r="42">
      <c r="A42" s="138"/>
      <c r="B42" s="49"/>
      <c r="C42" s="147" t="s">
        <v>224</v>
      </c>
      <c r="D42" s="165">
        <f>'Ratios 2020'!D49</f>
        <v>231.5133516</v>
      </c>
      <c r="E42" s="165">
        <f>'Ratios 2021'!D49</f>
        <v>217.8356626</v>
      </c>
      <c r="F42" s="165">
        <f>'Ratios 2022'!D49</f>
        <v>199.6513251</v>
      </c>
      <c r="G42" s="181">
        <f>average(D42:F42)</f>
        <v>216.3334464</v>
      </c>
      <c r="H42" s="149" t="s">
        <v>225</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226</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227</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243</v>
      </c>
      <c r="E46" s="45" t="s">
        <v>244</v>
      </c>
      <c r="F46" s="45" t="s">
        <v>245</v>
      </c>
      <c r="G46" s="59" t="s">
        <v>246</v>
      </c>
      <c r="H46" s="59"/>
      <c r="I46" s="43"/>
      <c r="J46" s="43"/>
      <c r="K46" s="43"/>
      <c r="L46" s="43"/>
      <c r="M46" s="43"/>
      <c r="N46" s="43"/>
      <c r="O46" s="43"/>
      <c r="P46" s="43"/>
      <c r="Q46" s="43"/>
      <c r="R46" s="43"/>
      <c r="S46" s="43"/>
      <c r="T46" s="43"/>
      <c r="U46" s="43"/>
      <c r="V46" s="43"/>
      <c r="W46" s="43"/>
      <c r="X46" s="43"/>
      <c r="Y46" s="43"/>
    </row>
    <row r="47">
      <c r="A47" s="138"/>
      <c r="B47" s="49"/>
      <c r="C47" s="147" t="s">
        <v>230</v>
      </c>
      <c r="D47" s="148">
        <f>'Ratios 2020'!D54</f>
        <v>13.17605364</v>
      </c>
      <c r="E47" s="148">
        <f>'Ratios 2021'!D54</f>
        <v>9.820065713</v>
      </c>
      <c r="F47" s="148">
        <f>'Ratios 2022'!D54</f>
        <v>13.73800138</v>
      </c>
      <c r="G47" s="175">
        <f>average(D47:F47)</f>
        <v>12.24470691</v>
      </c>
      <c r="H47" s="149" t="s">
        <v>231</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232</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233</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243</v>
      </c>
      <c r="E51" s="45" t="s">
        <v>244</v>
      </c>
      <c r="F51" s="45" t="s">
        <v>245</v>
      </c>
      <c r="G51" s="59" t="s">
        <v>246</v>
      </c>
      <c r="H51" s="59"/>
      <c r="I51" s="43"/>
      <c r="J51" s="43"/>
      <c r="K51" s="43"/>
      <c r="L51" s="43"/>
      <c r="M51" s="43"/>
      <c r="N51" s="43"/>
      <c r="O51" s="43"/>
      <c r="P51" s="43"/>
      <c r="Q51" s="43"/>
      <c r="R51" s="43"/>
      <c r="S51" s="43"/>
      <c r="T51" s="43"/>
      <c r="U51" s="43"/>
      <c r="V51" s="43"/>
      <c r="W51" s="43"/>
      <c r="X51" s="43"/>
      <c r="Y51" s="43"/>
    </row>
    <row r="52">
      <c r="A52" s="138"/>
      <c r="B52" s="49"/>
      <c r="C52" s="147" t="s">
        <v>236</v>
      </c>
      <c r="D52" s="182">
        <f>'Ratios 2020'!D59</f>
        <v>0</v>
      </c>
      <c r="E52" s="182">
        <f>'Ratios 2021'!D59</f>
        <v>0</v>
      </c>
      <c r="F52" s="182">
        <f>'Ratios 2022'!D59</f>
        <v>0</v>
      </c>
      <c r="G52" s="183">
        <f>average(D52:F52)</f>
        <v>0</v>
      </c>
      <c r="H52" s="149" t="s">
        <v>237</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