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<sst xmlns="http://schemas.openxmlformats.org/spreadsheetml/2006/main" count="878" uniqueCount="253">
  <si>
    <t>THE LOFT: LGBTQ+ COMMUNITY CENTER</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</si>
  <si>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</si>
  <si>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</si>
  <si>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</si>
  <si>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</si>
  <si>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</si>
  <si>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</si>
  <si>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</si>
  <si>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</si>
  <si>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</si>
  <si>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</si>
  <si>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</si>
  <si>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</si>
  <si>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</si>
  <si>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</si>
  <si>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</si>
  <si>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</si>
  <si>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</si>
  <si>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</si>
  <si>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</si>
  <si>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</si>
  <si>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</si>
  <si>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</si>
  <si>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</si>
  <si>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</si>
  <si>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</si>
  <si>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</si>
  <si>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</si>
  <si>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</si>
  <si>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</si>
  <si>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</si>
  <si>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</si>
  <si>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</si>
  <si>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</si>
  <si>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</si>
  <si>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</si>
  <si>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</si>
  <si>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</si>
  <si>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</si>
  <si>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</si>
  <si>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</si>
  <si>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</si>
  <si>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</si>
  <si>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</si>
  <si>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</si>
  <si>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</si>
  <si>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</si>
  <si>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</si>
  <si>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</si>
  <si>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</si>
  <si>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</si>
  <si>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</si>
  <si>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</si>
  <si>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</si>
  <si>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</si>
  <si>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</si>
  <si>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</si>
  <si>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</si>
  <si>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</si>
  <si>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</si>
  <si>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</si>
  <si>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</si>
  <si>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</si>
  <si>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</si>
  <si>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Library</t>
  </si>
  <si>
    <t>Loft education</t>
  </si>
  <si>
    <t xml:space="preserve">Meeting room </t>
  </si>
  <si>
    <t>Program revenue</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</si>
  <si>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</si>
  <si>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</si>
  <si>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</si>
  <si>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</si>
  <si>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</si>
  <si>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</si>
  <si>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</si>
  <si>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</si>
  <si>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</si>
  <si>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</si>
  <si>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</si>
  <si>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</si>
  <si>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</si>
  <si>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</si>
  <si>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</si>
  <si>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</si>
  <si>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</si>
  <si>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</si>
  <si>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</si>
  <si>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</si>
  <si>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</si>
  <si>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</si>
  <si>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</si>
  <si>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</si>
  <si>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</si>
  <si>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</si>
  <si>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</si>
  <si>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</si>
  <si>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</si>
  <si>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</si>
  <si>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</si>
  <si>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</si>
  <si>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</si>
  <si>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</si>
  <si>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</si>
  <si>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</si>
  <si>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</si>
  <si>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</si>
  <si>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</si>
  <si>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</si>
  <si>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</si>
  <si>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</si>
  <si>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</si>
  <si>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</si>
  <si>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</si>
  <si>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</si>
  <si>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</si>
  <si>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</si>
  <si>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</si>
  <si>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</si>
  <si>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</si>
  <si>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</si>
  <si>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</si>
  <si>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</si>
  <si>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</si>
  <si>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</si>
  <si>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</si>
  <si>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</si>
  <si>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</si>
  <si>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</si>
  <si>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</si>
  <si>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</si>
  <si>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</si>
  <si>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</si>
  <si>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</si>
  <si>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</si>
  <si>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</si>
  <si>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</si>
  <si>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</si>
  <si>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Telephone</t>
  </si>
  <si>
    <t>Grants/prog and soc events</t>
  </si>
  <si>
    <t xml:space="preserve">Membership </t>
  </si>
  <si>
    <t>Supplies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</si>
  <si>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</si>
  <si>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</si>
  <si>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</si>
  <si>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</si>
  <si>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</si>
  <si>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</si>
  <si>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</si>
  <si>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</si>
  <si>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</si>
  <si>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</si>
  <si>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</si>
  <si>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</si>
  <si>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</si>
  <si>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</si>
  <si>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</si>
  <si>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</si>
  <si>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</si>
  <si>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</si>
  <si>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</si>
  <si>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</si>
  <si>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</si>
  <si>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</si>
  <si>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</si>
  <si>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</si>
  <si>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</si>
  <si>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</si>
  <si>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</si>
  <si>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</si>
  <si>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</si>
  <si>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</si>
  <si>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</si>
  <si>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</si>
  <si>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</si>
  <si>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</si>
  <si>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</si>
  <si>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</si>
  <si>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</si>
  <si>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</si>
  <si>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</si>
  <si>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</si>
  <si>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</si>
  <si>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</si>
  <si>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</si>
  <si>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</si>
  <si>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</si>
  <si>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</si>
  <si>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</si>
  <si>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</si>
  <si>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</si>
  <si>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</si>
  <si>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</si>
  <si>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</si>
  <si>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</si>
  <si>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</si>
  <si>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</si>
  <si>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</si>
  <si>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</si>
  <si>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</si>
  <si>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</si>
  <si>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</si>
  <si>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</si>
  <si>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</si>
  <si>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</si>
  <si>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</si>
  <si>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</si>
  <si>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</si>
  <si>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</si>
  <si>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</si>
  <si>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</si>
  <si>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</si>
  <si>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</si>
  <si>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</si>
  <si>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</si>
  <si>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</si>
  <si>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</si>
  <si>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</si>
  <si>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</si>
  <si>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</si>
  <si>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</si>
  <si>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</si>
  <si>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</si>
  <si>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</si>
  <si>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</si>
  <si>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</si>
  <si>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</si>
  <si>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</si>
  <si>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</si>
  <si>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</si>
  <si>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</si>
  <si>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</si>
  <si>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</si>
  <si>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</si>
  <si>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</si>
  <si>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</si>
  <si>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</si>
  <si>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</si>
  <si>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</si>
  <si>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</si>
  <si>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</si>
  <si>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</si>
  <si>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</si>
  <si>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Computer related expenses</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</si>
  <si>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</si>
  <si>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</si>
  <si>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Program and social events</t>
  </si>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</sst>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4">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THE LOFT: LGBTQ+ COMMUNITY CENTER</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THE LOFT: LGBTQ+ COMMUNITY CENTER</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5141.0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127608.0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964554.0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67927.0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1165230</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5383.0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1021.0</v>
      </c>
      <c r="G12" s="43"/>
      <c r="H12" s="43"/>
      <c r="I12" s="43"/>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68</v>
      </c>
      <c r="D16" s="57"/>
      <c r="E16" s="57"/>
      <c r="F16" s="57">
        <f>sum(F10:F15)</f>
        <v>6404</v>
      </c>
      <c r="G16" s="58"/>
      <c r="H16" s="58"/>
      <c r="I16" s="58"/>
      <c r="J16" s="58"/>
      <c r="K16" s="58"/>
      <c r="L16" s="58"/>
      <c r="M16" s="58"/>
      <c r="N16" s="58"/>
      <c r="O16" s="58"/>
      <c r="P16" s="58"/>
      <c r="Q16" s="58"/>
      <c r="R16" s="58"/>
      <c r="S16" s="58"/>
      <c r="T16" s="58"/>
      <c r="U16" s="58"/>
      <c r="V16" s="58"/>
      <c r="W16" s="58"/>
      <c r="X16" s="58"/>
      <c r="Y16" s="58"/>
      <c r="Z16" s="58"/>
    </row>
    <row r="17">
      <c r="A17" s="65" t="s">
        <v>69</v>
      </c>
      <c r="B17" s="66">
        <v>3.0</v>
      </c>
      <c r="C17" s="67" t="s">
        <v>70</v>
      </c>
      <c r="D17" s="61"/>
      <c r="E17" s="61"/>
      <c r="F17" s="62">
        <v>242.0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71</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72</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73</v>
      </c>
      <c r="E20" s="73" t="s">
        <v>74</v>
      </c>
      <c r="F20" s="74"/>
      <c r="G20" s="43"/>
      <c r="H20" s="43"/>
      <c r="I20" s="43"/>
      <c r="J20" s="43"/>
      <c r="K20" s="43"/>
      <c r="L20" s="43"/>
      <c r="M20" s="43"/>
      <c r="N20" s="43"/>
      <c r="O20" s="43"/>
      <c r="P20" s="43"/>
      <c r="Q20" s="43"/>
      <c r="R20" s="43"/>
      <c r="S20" s="43"/>
      <c r="T20" s="43"/>
      <c r="U20" s="43"/>
      <c r="V20" s="43"/>
      <c r="W20" s="43"/>
      <c r="X20" s="43"/>
      <c r="Y20" s="43"/>
      <c r="Z20" s="43"/>
    </row>
    <row r="21">
      <c r="A21" s="49"/>
      <c r="B21" s="59" t="s">
        <v>75</v>
      </c>
      <c r="C21" s="46" t="s">
        <v>76</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77</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78</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79</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80</v>
      </c>
      <c r="E25" s="73" t="s">
        <v>81</v>
      </c>
      <c r="F25" s="74"/>
      <c r="G25" s="76"/>
      <c r="H25" s="43"/>
      <c r="I25" s="43"/>
      <c r="J25" s="43"/>
      <c r="K25" s="43"/>
      <c r="L25" s="43"/>
      <c r="M25" s="43"/>
      <c r="N25" s="43"/>
      <c r="O25" s="43"/>
      <c r="P25" s="43"/>
      <c r="Q25" s="43"/>
      <c r="R25" s="43"/>
      <c r="S25" s="43"/>
      <c r="T25" s="43"/>
      <c r="U25" s="43"/>
      <c r="V25" s="43"/>
      <c r="W25" s="43"/>
      <c r="X25" s="43"/>
      <c r="Y25" s="43"/>
      <c r="Z25" s="43"/>
    </row>
    <row r="26">
      <c r="A26" s="49"/>
      <c r="B26" s="45" t="s">
        <v>82</v>
      </c>
      <c r="C26" s="77" t="s">
        <v>83</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84</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85</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86</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87</v>
      </c>
      <c r="C30" s="51" t="s">
        <v>88</v>
      </c>
      <c r="D30" s="51"/>
      <c r="E30" s="48">
        <v>122953.0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89</v>
      </c>
      <c r="D31" s="74"/>
      <c r="E31" s="48">
        <v>122952.0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90</v>
      </c>
      <c r="D32" s="78"/>
      <c r="E32" s="79"/>
      <c r="F32" s="57">
        <f>E30-E31</f>
        <v>1</v>
      </c>
      <c r="G32" s="43"/>
      <c r="H32" s="43"/>
      <c r="I32" s="43"/>
      <c r="J32" s="43"/>
      <c r="K32" s="43"/>
      <c r="L32" s="43"/>
      <c r="M32" s="43"/>
      <c r="N32" s="43"/>
      <c r="O32" s="43"/>
      <c r="P32" s="43"/>
      <c r="Q32" s="43"/>
      <c r="R32" s="43"/>
      <c r="S32" s="43"/>
      <c r="T32" s="43"/>
      <c r="U32" s="43"/>
      <c r="V32" s="43"/>
      <c r="W32" s="43"/>
      <c r="X32" s="43"/>
      <c r="Y32" s="43"/>
      <c r="Z32" s="43"/>
    </row>
    <row r="33">
      <c r="A33" s="49"/>
      <c r="B33" s="80" t="s">
        <v>91</v>
      </c>
      <c r="C33" s="51" t="s">
        <v>92</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93</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94</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95</v>
      </c>
      <c r="C36" s="51" t="s">
        <v>96</v>
      </c>
      <c r="D36" s="81"/>
      <c r="E36" s="48">
        <v>620.0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97</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98</v>
      </c>
      <c r="D38" s="78"/>
      <c r="E38" s="79"/>
      <c r="F38" s="57">
        <f>E36-E37</f>
        <v>620</v>
      </c>
      <c r="G38" s="43"/>
      <c r="H38" s="43"/>
      <c r="I38" s="43"/>
      <c r="J38" s="43"/>
      <c r="K38" s="43"/>
      <c r="L38" s="43"/>
      <c r="M38" s="43"/>
      <c r="N38" s="43"/>
      <c r="O38" s="43"/>
      <c r="P38" s="43"/>
      <c r="Q38" s="43"/>
      <c r="R38" s="43"/>
      <c r="S38" s="43"/>
      <c r="T38" s="43"/>
      <c r="U38" s="43"/>
      <c r="V38" s="43"/>
      <c r="W38" s="43"/>
      <c r="X38" s="43"/>
      <c r="Y38" s="43"/>
      <c r="Z38" s="43"/>
    </row>
    <row r="39">
      <c r="A39" s="49"/>
      <c r="B39" s="45" t="s">
        <v>99</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100</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68</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1172497</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THE LOFT: LGBTQ+ COMMUNITY CENTER</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123438</v>
      </c>
      <c r="D7" s="99">
        <v>79946.0</v>
      </c>
      <c r="E7" s="99">
        <v>43492.0</v>
      </c>
      <c r="F7" s="99">
        <v>0.0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112</v>
      </c>
      <c r="C9" s="98">
        <f t="shared" si="1"/>
        <v>570487</v>
      </c>
      <c r="D9" s="99">
        <v>533101.0</v>
      </c>
      <c r="E9" s="99">
        <v>5035.0</v>
      </c>
      <c r="F9" s="99">
        <v>32351.0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34354</v>
      </c>
      <c r="D11" s="99">
        <v>34354.0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63916</v>
      </c>
      <c r="D12" s="99">
        <v>56374.0</v>
      </c>
      <c r="E12" s="99">
        <v>4538.0</v>
      </c>
      <c r="F12" s="99">
        <v>3004.0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27122</v>
      </c>
      <c r="D14" s="99">
        <v>0.0</v>
      </c>
      <c r="E14" s="99">
        <v>27122.0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6170</v>
      </c>
      <c r="D15" s="99">
        <v>0.0</v>
      </c>
      <c r="E15" s="99">
        <v>6170.0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27870</v>
      </c>
      <c r="D16" s="99">
        <v>0.0</v>
      </c>
      <c r="E16" s="99">
        <v>27870.0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211</v>
      </c>
      <c r="D19" s="99">
        <v>0.0</v>
      </c>
      <c r="E19" s="99">
        <v>211.0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124</v>
      </c>
      <c r="C20" s="98">
        <f t="shared" si="1"/>
        <v>14852</v>
      </c>
      <c r="D20" s="99">
        <v>0.0</v>
      </c>
      <c r="E20" s="99">
        <v>14852.0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125</v>
      </c>
      <c r="C21" s="98">
        <f t="shared" si="1"/>
        <v>8700</v>
      </c>
      <c r="D21" s="99">
        <v>8700.0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126</v>
      </c>
      <c r="C22" s="98">
        <f t="shared" si="1"/>
        <v>2975</v>
      </c>
      <c r="D22" s="99">
        <v>0.0</v>
      </c>
      <c r="E22" s="99">
        <v>2975.0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127</v>
      </c>
      <c r="C23" s="98">
        <f t="shared" si="1"/>
        <v>533</v>
      </c>
      <c r="D23" s="99">
        <v>431.0</v>
      </c>
      <c r="E23" s="99">
        <v>59.0</v>
      </c>
      <c r="F23" s="99">
        <v>43.0</v>
      </c>
      <c r="G23" s="43"/>
      <c r="H23" s="43"/>
      <c r="I23" s="43"/>
      <c r="J23" s="43"/>
      <c r="K23" s="43"/>
      <c r="L23" s="43"/>
      <c r="M23" s="43"/>
      <c r="N23" s="43"/>
      <c r="O23" s="43"/>
      <c r="P23" s="43"/>
      <c r="Q23" s="43"/>
      <c r="R23" s="43"/>
      <c r="S23" s="43"/>
      <c r="T23" s="43"/>
      <c r="U23" s="43"/>
      <c r="V23" s="43"/>
      <c r="W23" s="43"/>
      <c r="X23" s="43"/>
      <c r="Y23" s="43"/>
      <c r="Z23" s="43"/>
    </row>
    <row r="24">
      <c r="A24" s="45">
        <v>15.0</v>
      </c>
      <c r="B24" s="46" t="s">
        <v>72</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128</v>
      </c>
      <c r="C25" s="98">
        <f t="shared" si="1"/>
        <v>88052</v>
      </c>
      <c r="D25" s="99">
        <v>78366.0</v>
      </c>
      <c r="E25" s="99">
        <v>9686.0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129</v>
      </c>
      <c r="C26" s="98">
        <f t="shared" si="1"/>
        <v>14011</v>
      </c>
      <c r="D26" s="99">
        <v>14011.0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130</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131</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132</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133</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134</v>
      </c>
      <c r="C31" s="98">
        <f t="shared" si="1"/>
        <v>4026</v>
      </c>
      <c r="D31" s="99">
        <v>0.0</v>
      </c>
      <c r="E31" s="99">
        <v>4026.0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135</v>
      </c>
      <c r="C32" s="98">
        <f t="shared" si="1"/>
        <v>26978</v>
      </c>
      <c r="D32" s="99">
        <v>23229.0</v>
      </c>
      <c r="E32" s="99">
        <v>3749.0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136</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137</v>
      </c>
      <c r="C34" s="98">
        <f t="shared" si="1"/>
        <v>16086</v>
      </c>
      <c r="D34" s="99">
        <v>13030.0</v>
      </c>
      <c r="E34" s="99">
        <v>1769.0</v>
      </c>
      <c r="F34" s="99">
        <v>1287.0</v>
      </c>
      <c r="G34" s="43"/>
      <c r="H34" s="43"/>
      <c r="I34" s="43"/>
      <c r="J34" s="43"/>
      <c r="K34" s="43"/>
      <c r="L34" s="43"/>
      <c r="M34" s="43"/>
      <c r="N34" s="43"/>
      <c r="O34" s="43"/>
      <c r="P34" s="43"/>
      <c r="Q34" s="43"/>
      <c r="R34" s="43"/>
      <c r="S34" s="43"/>
      <c r="T34" s="43"/>
      <c r="U34" s="43"/>
      <c r="V34" s="43"/>
      <c r="W34" s="43"/>
      <c r="X34" s="43"/>
      <c r="Y34" s="43"/>
      <c r="Z34" s="43"/>
    </row>
    <row r="35">
      <c r="A35" s="45" t="s">
        <v>48</v>
      </c>
      <c r="B35" s="102" t="s">
        <v>138</v>
      </c>
      <c r="C35" s="98">
        <f t="shared" si="1"/>
        <v>11055</v>
      </c>
      <c r="D35" s="99">
        <v>11055.0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139</v>
      </c>
      <c r="C36" s="98">
        <f t="shared" si="1"/>
        <v>8160</v>
      </c>
      <c r="D36" s="99">
        <v>0.0</v>
      </c>
      <c r="E36" s="99">
        <v>8160.0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140</v>
      </c>
      <c r="C37" s="98">
        <f t="shared" si="1"/>
        <v>8014</v>
      </c>
      <c r="D37" s="99">
        <v>8014.0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141</v>
      </c>
      <c r="C38" s="98">
        <f t="shared" si="1"/>
        <v>22670</v>
      </c>
      <c r="D38" s="99">
        <v>14466.0</v>
      </c>
      <c r="E38" s="99">
        <v>7836.0</v>
      </c>
      <c r="F38" s="99">
        <v>368.0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142</v>
      </c>
      <c r="C40" s="103">
        <f t="shared" ref="C40:F40" si="2">sum(C3:C39)</f>
        <v>1079680</v>
      </c>
      <c r="D40" s="103">
        <f t="shared" si="2"/>
        <v>875077</v>
      </c>
      <c r="E40" s="103">
        <f t="shared" si="2"/>
        <v>167550</v>
      </c>
      <c r="F40" s="103">
        <f t="shared" si="2"/>
        <v>37053</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LOFT: LGBTQ+ COMMUNITY CENTER</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143</v>
      </c>
      <c r="B2" s="45">
        <v>1.0</v>
      </c>
      <c r="C2" s="46" t="s">
        <v>144</v>
      </c>
      <c r="D2" s="110"/>
      <c r="E2" s="111">
        <v>329180.0</v>
      </c>
      <c r="F2" s="43"/>
      <c r="G2" s="43"/>
      <c r="H2" s="43"/>
      <c r="I2" s="43"/>
      <c r="J2" s="43"/>
      <c r="K2" s="43"/>
      <c r="L2" s="43"/>
      <c r="M2" s="43"/>
      <c r="N2" s="43"/>
      <c r="O2" s="43"/>
      <c r="P2" s="43"/>
      <c r="Q2" s="43"/>
      <c r="R2" s="43"/>
      <c r="S2" s="43"/>
      <c r="T2" s="43"/>
      <c r="U2" s="43"/>
      <c r="V2" s="43"/>
      <c r="W2" s="43"/>
      <c r="X2" s="43"/>
      <c r="Y2" s="43"/>
      <c r="Z2" s="43"/>
    </row>
    <row r="3">
      <c r="A3" s="49"/>
      <c r="B3" s="45">
        <v>2.0</v>
      </c>
      <c r="C3" s="46" t="s">
        <v>145</v>
      </c>
      <c r="D3" s="112"/>
      <c r="E3" s="111">
        <v>188038.0</v>
      </c>
      <c r="F3" s="43"/>
      <c r="G3" s="43"/>
      <c r="H3" s="43"/>
      <c r="I3" s="43"/>
      <c r="J3" s="43"/>
      <c r="K3" s="43"/>
      <c r="L3" s="43"/>
      <c r="M3" s="43"/>
      <c r="N3" s="43"/>
      <c r="O3" s="43"/>
      <c r="P3" s="43"/>
      <c r="Q3" s="43"/>
      <c r="R3" s="43"/>
      <c r="S3" s="43"/>
      <c r="T3" s="43"/>
      <c r="U3" s="43"/>
      <c r="V3" s="43"/>
      <c r="W3" s="43"/>
      <c r="X3" s="43"/>
      <c r="Y3" s="43"/>
      <c r="Z3" s="43"/>
    </row>
    <row r="4">
      <c r="A4" s="49"/>
      <c r="B4" s="45">
        <v>3.0</v>
      </c>
      <c r="C4" s="46" t="s">
        <v>146</v>
      </c>
      <c r="D4" s="110"/>
      <c r="E4" s="111">
        <v>62292.0</v>
      </c>
      <c r="F4" s="43"/>
      <c r="G4" s="43"/>
      <c r="H4" s="43"/>
      <c r="I4" s="43"/>
      <c r="J4" s="43"/>
      <c r="K4" s="43"/>
      <c r="L4" s="43"/>
      <c r="M4" s="43"/>
      <c r="N4" s="43"/>
      <c r="O4" s="43"/>
      <c r="P4" s="43"/>
      <c r="Q4" s="43"/>
      <c r="R4" s="43"/>
      <c r="S4" s="43"/>
      <c r="T4" s="43"/>
      <c r="U4" s="43"/>
      <c r="V4" s="43"/>
      <c r="W4" s="43"/>
      <c r="X4" s="43"/>
      <c r="Y4" s="43"/>
      <c r="Z4" s="43"/>
    </row>
    <row r="5">
      <c r="A5" s="49"/>
      <c r="B5" s="45">
        <v>4.0</v>
      </c>
      <c r="C5" s="46" t="s">
        <v>147</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148</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149</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150</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151</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152</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153</v>
      </c>
      <c r="C11" s="46" t="s">
        <v>154</v>
      </c>
      <c r="D11" s="111">
        <v>56705.0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155</v>
      </c>
      <c r="C12" s="46" t="s">
        <v>156</v>
      </c>
      <c r="D12" s="111">
        <v>43631.0</v>
      </c>
      <c r="E12" s="108">
        <f>D11-D12</f>
        <v>13074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157</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158</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159</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160</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161</v>
      </c>
      <c r="D17" s="112"/>
      <c r="E17" s="111">
        <v>41268.0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162</v>
      </c>
      <c r="D18" s="113"/>
      <c r="E18" s="114">
        <f>sum(E2:E17)</f>
        <v>633852</v>
      </c>
      <c r="F18" s="43"/>
      <c r="G18" s="43"/>
      <c r="H18" s="43"/>
      <c r="I18" s="43"/>
      <c r="J18" s="43"/>
      <c r="K18" s="43"/>
      <c r="L18" s="43"/>
      <c r="M18" s="43"/>
      <c r="N18" s="43"/>
      <c r="O18" s="43"/>
      <c r="P18" s="43"/>
      <c r="Q18" s="43"/>
      <c r="R18" s="43"/>
      <c r="S18" s="43"/>
      <c r="T18" s="43"/>
      <c r="U18" s="43"/>
      <c r="V18" s="43"/>
      <c r="W18" s="43"/>
      <c r="X18" s="43"/>
      <c r="Y18" s="43"/>
      <c r="Z18" s="43"/>
    </row>
    <row r="19">
      <c r="A19" s="44" t="s">
        <v>163</v>
      </c>
      <c r="B19" s="115">
        <v>17.0</v>
      </c>
      <c r="C19" s="116" t="s">
        <v>164</v>
      </c>
      <c r="D19" s="117"/>
      <c r="E19" s="111">
        <v>38824.0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165</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166</v>
      </c>
      <c r="D21" s="117"/>
      <c r="E21" s="111">
        <v>121727.0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167</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168</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169</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170</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171</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172</v>
      </c>
      <c r="D27" s="117"/>
      <c r="E27" s="118">
        <v>36835.0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173</v>
      </c>
      <c r="D28" s="125"/>
      <c r="E28" s="126">
        <f>sum(E19:E27)</f>
        <v>197386</v>
      </c>
      <c r="F28" s="43"/>
      <c r="G28" s="43"/>
      <c r="H28" s="43"/>
      <c r="I28" s="43"/>
      <c r="J28" s="43"/>
      <c r="K28" s="43"/>
      <c r="L28" s="43"/>
      <c r="M28" s="43"/>
      <c r="N28" s="43"/>
      <c r="O28" s="43"/>
      <c r="P28" s="43"/>
      <c r="Q28" s="43"/>
      <c r="R28" s="43"/>
      <c r="S28" s="43"/>
      <c r="T28" s="43"/>
      <c r="U28" s="43"/>
      <c r="V28" s="43"/>
      <c r="W28" s="43"/>
      <c r="X28" s="43"/>
      <c r="Y28" s="43"/>
      <c r="Z28" s="43"/>
    </row>
    <row r="29">
      <c r="A29" s="65" t="s">
        <v>174</v>
      </c>
      <c r="B29" s="127"/>
      <c r="C29" s="128" t="s">
        <v>175</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176</v>
      </c>
      <c r="D30" s="117"/>
      <c r="E30" s="111">
        <v>413101.0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177</v>
      </c>
      <c r="D31" s="117"/>
      <c r="E31" s="111">
        <v>23365.0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178</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179</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180</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181</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182</v>
      </c>
      <c r="D36" s="131"/>
      <c r="E36" s="126">
        <f>sum(E30:E35)</f>
        <v>436466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183</v>
      </c>
      <c r="D37" s="135"/>
      <c r="E37" s="136">
        <f>E36+E28</f>
        <v>633852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THE LOFT: LGBTQ+ COMMUNITY CENTER</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184</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185</v>
      </c>
      <c r="C3" s="144" t="s">
        <v>186</v>
      </c>
      <c r="D3" s="145">
        <f>'Expenses 2021'!C40</f>
        <v>1079680</v>
      </c>
      <c r="E3" s="146"/>
      <c r="F3" s="43"/>
      <c r="G3" s="43"/>
      <c r="H3" s="43"/>
      <c r="I3" s="43"/>
      <c r="J3" s="43"/>
      <c r="K3" s="43"/>
      <c r="L3" s="43"/>
      <c r="M3" s="43"/>
      <c r="N3" s="43"/>
      <c r="O3" s="43"/>
      <c r="P3" s="43"/>
      <c r="Q3" s="43"/>
      <c r="R3" s="43"/>
      <c r="S3" s="43"/>
      <c r="T3" s="43"/>
      <c r="U3" s="43"/>
      <c r="V3" s="43"/>
      <c r="W3" s="43"/>
      <c r="X3" s="43"/>
      <c r="Y3" s="43"/>
    </row>
    <row r="4">
      <c r="A4" s="138"/>
      <c r="B4" s="49"/>
      <c r="C4" s="144" t="s">
        <v>187</v>
      </c>
      <c r="D4" s="145">
        <f>'Expenses 2021'!C31</f>
        <v>4026</v>
      </c>
      <c r="E4" s="146"/>
      <c r="F4" s="43"/>
      <c r="G4" s="43"/>
      <c r="H4" s="43"/>
      <c r="I4" s="43"/>
      <c r="J4" s="43"/>
      <c r="K4" s="43"/>
      <c r="L4" s="43"/>
      <c r="M4" s="43"/>
      <c r="N4" s="43"/>
      <c r="O4" s="43"/>
      <c r="P4" s="43"/>
      <c r="Q4" s="43"/>
      <c r="R4" s="43"/>
      <c r="S4" s="43"/>
      <c r="T4" s="43"/>
      <c r="U4" s="43"/>
      <c r="V4" s="43"/>
      <c r="W4" s="43"/>
      <c r="X4" s="43"/>
      <c r="Y4" s="43"/>
    </row>
    <row r="5">
      <c r="A5" s="138"/>
      <c r="B5" s="49"/>
      <c r="C5" s="144" t="s">
        <v>188</v>
      </c>
      <c r="D5" s="145">
        <f>D3-D4</f>
        <v>1075654</v>
      </c>
      <c r="E5" s="146"/>
      <c r="F5" s="43"/>
      <c r="G5" s="43"/>
      <c r="H5" s="43"/>
      <c r="I5" s="43"/>
      <c r="J5" s="43"/>
      <c r="K5" s="43"/>
      <c r="L5" s="43"/>
      <c r="M5" s="43"/>
      <c r="N5" s="43"/>
      <c r="O5" s="43"/>
      <c r="P5" s="43"/>
      <c r="Q5" s="43"/>
      <c r="R5" s="43"/>
      <c r="S5" s="43"/>
      <c r="T5" s="43"/>
      <c r="U5" s="43"/>
      <c r="V5" s="43"/>
      <c r="W5" s="43"/>
      <c r="X5" s="43"/>
      <c r="Y5" s="43"/>
    </row>
    <row r="6">
      <c r="A6" s="138"/>
      <c r="B6" s="49"/>
      <c r="C6" s="144" t="s">
        <v>189</v>
      </c>
      <c r="D6" s="145">
        <f>D5/12</f>
        <v>89637.83333</v>
      </c>
      <c r="E6" s="146"/>
      <c r="F6" s="43"/>
      <c r="G6" s="43"/>
      <c r="H6" s="43"/>
      <c r="I6" s="43"/>
      <c r="J6" s="43"/>
      <c r="K6" s="43"/>
      <c r="L6" s="43"/>
      <c r="M6" s="43"/>
      <c r="N6" s="43"/>
      <c r="O6" s="43"/>
      <c r="P6" s="43"/>
      <c r="Q6" s="43"/>
      <c r="R6" s="43"/>
      <c r="S6" s="43"/>
      <c r="T6" s="43"/>
      <c r="U6" s="43"/>
      <c r="V6" s="43"/>
      <c r="W6" s="43"/>
      <c r="X6" s="43"/>
      <c r="Y6" s="43"/>
    </row>
    <row r="7">
      <c r="A7" s="138"/>
      <c r="B7" s="49"/>
      <c r="C7" s="144" t="s">
        <v>190</v>
      </c>
      <c r="D7" s="75">
        <f>'Balance Sheet 2021'!E2+'Balance Sheet 2021'!E3</f>
        <v>517218</v>
      </c>
      <c r="E7" s="146"/>
      <c r="F7" s="43"/>
      <c r="G7" s="43"/>
      <c r="H7" s="43"/>
      <c r="I7" s="43"/>
      <c r="J7" s="43"/>
      <c r="K7" s="43"/>
      <c r="L7" s="43"/>
      <c r="M7" s="43"/>
      <c r="N7" s="43"/>
      <c r="O7" s="43"/>
      <c r="P7" s="43"/>
      <c r="Q7" s="43"/>
      <c r="R7" s="43"/>
      <c r="S7" s="43"/>
      <c r="T7" s="43"/>
      <c r="U7" s="43"/>
      <c r="V7" s="43"/>
      <c r="W7" s="43"/>
      <c r="X7" s="43"/>
      <c r="Y7" s="43"/>
    </row>
    <row r="8">
      <c r="A8" s="138"/>
      <c r="B8" s="49"/>
      <c r="C8" s="147" t="s">
        <v>184</v>
      </c>
      <c r="D8" s="148">
        <f>D7/D6</f>
        <v>5.77008592</v>
      </c>
      <c r="E8" s="149" t="s">
        <v>191</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192</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193</v>
      </c>
      <c r="C11" s="144" t="s">
        <v>194</v>
      </c>
      <c r="D11" s="75">
        <f>'Balance Sheet 2021'!E30</f>
        <v>413101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195</v>
      </c>
      <c r="D12" s="75">
        <f>'Expenses 2021'!C40</f>
        <v>1079680</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196</v>
      </c>
      <c r="D13" s="145">
        <f>D12/12</f>
        <v>89973.33333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192</v>
      </c>
      <c r="D14" s="148">
        <f>D11/D13</f>
        <v>4.591371517</v>
      </c>
      <c r="E14" s="149" t="s">
        <v>191</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197</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198</v>
      </c>
      <c r="C17" s="144" t="s">
        <v>199</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195</v>
      </c>
      <c r="D18" s="75">
        <f>'Expenses 2021'!C40</f>
        <v>1079680</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196</v>
      </c>
      <c r="D19" s="145">
        <f>D18/12</f>
        <v>89973.33333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200</v>
      </c>
      <c r="D20" s="148">
        <f>D17/D19</f>
        <v>0</v>
      </c>
      <c r="E20" s="149" t="s">
        <v>191</v>
      </c>
      <c r="F20" s="43"/>
      <c r="G20" s="43"/>
      <c r="H20" s="43"/>
      <c r="I20" s="43"/>
      <c r="J20" s="43"/>
      <c r="K20" s="43"/>
      <c r="L20" s="43"/>
      <c r="M20" s="43"/>
      <c r="N20" s="43"/>
      <c r="O20" s="43"/>
      <c r="P20" s="43"/>
      <c r="Q20" s="43"/>
      <c r="R20" s="43"/>
      <c r="S20" s="43"/>
      <c r="T20" s="43"/>
      <c r="U20" s="43"/>
      <c r="V20" s="43"/>
      <c r="W20" s="43"/>
      <c r="X20" s="43"/>
      <c r="Y20" s="43"/>
    </row>
    <row r="21">
      <c r="A21" s="138"/>
      <c r="B21" s="49"/>
      <c r="C21" s="153" t="s">
        <v>201</v>
      </c>
      <c r="D21" s="154">
        <f>D20+D8</f>
        <v>5.77008592</v>
      </c>
      <c r="E21" s="155" t="s">
        <v>191</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202</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203</v>
      </c>
      <c r="C24" s="159"/>
      <c r="D24" s="160">
        <f>max('Revenues 2021'!E2:E7)</f>
        <v>964554</v>
      </c>
      <c r="E24" s="161" t="s">
        <v>204</v>
      </c>
      <c r="F24" s="43"/>
      <c r="G24" s="43"/>
      <c r="H24" s="43"/>
      <c r="I24" s="43"/>
      <c r="J24" s="43"/>
      <c r="K24" s="43"/>
      <c r="L24" s="43"/>
      <c r="M24" s="43"/>
      <c r="N24" s="43"/>
      <c r="O24" s="43"/>
      <c r="P24" s="43"/>
      <c r="Q24" s="43"/>
      <c r="R24" s="43"/>
      <c r="S24" s="43"/>
      <c r="T24" s="43"/>
      <c r="U24" s="43"/>
      <c r="V24" s="43"/>
      <c r="W24" s="43"/>
      <c r="X24" s="43"/>
      <c r="Y24" s="43"/>
    </row>
    <row r="25">
      <c r="A25" s="138"/>
      <c r="B25" s="49"/>
      <c r="C25" s="144" t="s">
        <v>205</v>
      </c>
      <c r="D25" s="145">
        <f>'Revenues 2021'!F44</f>
        <v>1172497</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202</v>
      </c>
      <c r="D26" s="162">
        <f>D24/D25</f>
        <v>0.8226494396</v>
      </c>
      <c r="E26" s="149" t="s">
        <v>206</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207</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208</v>
      </c>
      <c r="C29" s="144" t="s">
        <v>209</v>
      </c>
      <c r="D29" s="75">
        <f>SUM('Expenses 2021'!C7:C9)</f>
        <v>693925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210</v>
      </c>
      <c r="D30" s="75">
        <f>SUM('Expenses 2021'!C10:C12)</f>
        <v>98270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211</v>
      </c>
      <c r="D31" s="75">
        <f>sum(D29:D30)</f>
        <v>792195</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186</v>
      </c>
      <c r="D32" s="75">
        <f>'Expenses 2021'!C40</f>
        <v>1079680</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212</v>
      </c>
      <c r="D33" s="162">
        <f>D31/D32</f>
        <v>0.7337312908</v>
      </c>
      <c r="E33" s="149" t="s">
        <v>213</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214</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215</v>
      </c>
      <c r="C36" s="144" t="s">
        <v>216</v>
      </c>
      <c r="D36" s="75">
        <f>SUM('Expenses 2021'!C10:C11)</f>
        <v>34354</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209</v>
      </c>
      <c r="D37" s="75">
        <f>SUM('Expenses 2021'!C7:C9)</f>
        <v>693925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214</v>
      </c>
      <c r="D38" s="162">
        <f>D36/D37</f>
        <v>0.04950679108</v>
      </c>
      <c r="E38" s="149" t="s">
        <v>217</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218</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219</v>
      </c>
      <c r="C41" s="147" t="s">
        <v>220</v>
      </c>
      <c r="D41" s="75">
        <f>'Expenses 2021'!D40</f>
        <v>875077</v>
      </c>
      <c r="E41" s="164">
        <f t="shared" ref="E41:E44" si="1">D41/$D$44</f>
        <v>0.8104966286</v>
      </c>
      <c r="F41" s="43"/>
      <c r="G41" s="43"/>
      <c r="H41" s="43"/>
      <c r="I41" s="43"/>
      <c r="J41" s="43"/>
      <c r="K41" s="43"/>
      <c r="L41" s="43"/>
      <c r="M41" s="43"/>
      <c r="N41" s="43"/>
      <c r="O41" s="43"/>
      <c r="P41" s="43"/>
      <c r="Q41" s="43"/>
      <c r="R41" s="43"/>
      <c r="S41" s="43"/>
      <c r="T41" s="43"/>
      <c r="U41" s="43"/>
      <c r="V41" s="43"/>
      <c r="W41" s="43"/>
      <c r="X41" s="43"/>
      <c r="Y41" s="43"/>
    </row>
    <row r="42">
      <c r="A42" s="138"/>
      <c r="B42" s="49"/>
      <c r="C42" s="147" t="s">
        <v>221</v>
      </c>
      <c r="D42" s="145">
        <f>'Expenses 2021'!E40</f>
        <v>167550</v>
      </c>
      <c r="E42" s="164">
        <f t="shared" si="1"/>
        <v>0.1551848696</v>
      </c>
      <c r="F42" s="43"/>
      <c r="G42" s="43"/>
      <c r="H42" s="43"/>
      <c r="I42" s="43"/>
      <c r="J42" s="43"/>
      <c r="K42" s="43"/>
      <c r="L42" s="43"/>
      <c r="M42" s="43"/>
      <c r="N42" s="43"/>
      <c r="O42" s="43"/>
      <c r="P42" s="43"/>
      <c r="Q42" s="43"/>
      <c r="R42" s="43"/>
      <c r="S42" s="43"/>
      <c r="T42" s="43"/>
      <c r="U42" s="43"/>
      <c r="V42" s="43"/>
      <c r="W42" s="43"/>
      <c r="X42" s="43"/>
      <c r="Y42" s="43"/>
    </row>
    <row r="43">
      <c r="A43" s="138"/>
      <c r="B43" s="49"/>
      <c r="C43" s="147" t="s">
        <v>222</v>
      </c>
      <c r="D43" s="145">
        <f>'Expenses 2021'!F40</f>
        <v>37053</v>
      </c>
      <c r="E43" s="164">
        <f t="shared" si="1"/>
        <v>0.03431850178</v>
      </c>
      <c r="F43" s="43"/>
      <c r="G43" s="43"/>
      <c r="H43" s="43"/>
      <c r="I43" s="43"/>
      <c r="J43" s="43"/>
      <c r="K43" s="43"/>
      <c r="L43" s="43"/>
      <c r="M43" s="43"/>
      <c r="N43" s="43"/>
      <c r="O43" s="43"/>
      <c r="P43" s="43"/>
      <c r="Q43" s="43"/>
      <c r="R43" s="43"/>
      <c r="S43" s="43"/>
      <c r="T43" s="43"/>
      <c r="U43" s="43"/>
      <c r="V43" s="43"/>
      <c r="W43" s="43"/>
      <c r="X43" s="43"/>
      <c r="Y43" s="43"/>
    </row>
    <row r="44">
      <c r="A44" s="138"/>
      <c r="B44" s="49"/>
      <c r="C44" s="144" t="s">
        <v>186</v>
      </c>
      <c r="D44" s="145">
        <f>sum(D41:D43)</f>
        <v>1079680</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223</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224</v>
      </c>
      <c r="C47" s="144" t="s">
        <v>225</v>
      </c>
      <c r="D47" s="145">
        <f>'Revenues 2021'!F9</f>
        <v>1165230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226</v>
      </c>
      <c r="D48" s="145">
        <f>'Expenses 2021'!F40</f>
        <v>37053</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227</v>
      </c>
      <c r="D49" s="165">
        <f>D47/D48</f>
        <v>31.44765606</v>
      </c>
      <c r="E49" s="149" t="s">
        <v>228</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229</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230</v>
      </c>
      <c r="C52" s="144" t="s">
        <v>231</v>
      </c>
      <c r="D52" s="145">
        <f>sum('Balance Sheet 2021'!E2:E10)</f>
        <v>579510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232</v>
      </c>
      <c r="D53" s="145">
        <f>sum('Balance Sheet 2021'!E19:E22)</f>
        <v>160551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233</v>
      </c>
      <c r="D54" s="167">
        <f>D52/D53</f>
        <v>3.609507259</v>
      </c>
      <c r="E54" s="149" t="s">
        <v>234</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235</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236</v>
      </c>
      <c r="C57" s="144" t="s">
        <v>237</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238</v>
      </c>
      <c r="D58" s="145">
        <f>'Balance Sheet 2021'!E18</f>
        <v>633852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239</v>
      </c>
      <c r="D59" s="168">
        <f>D57/D58</f>
        <v>0</v>
      </c>
      <c r="E59" s="149" t="s">
        <v>240</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THE LOFT: LGBTQ+ COMMUNITY CENTER</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8115.0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153179.0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527644.0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217720.0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906658</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111.0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3800.0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400.0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3"/>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3"/>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68</v>
      </c>
      <c r="D16" s="57"/>
      <c r="E16" s="57"/>
      <c r="F16" s="57">
        <f>sum(F10:F15)</f>
        <v>4311</v>
      </c>
      <c r="G16" s="58"/>
      <c r="H16" s="58"/>
      <c r="I16" s="58"/>
      <c r="J16" s="58"/>
      <c r="K16" s="58"/>
      <c r="L16" s="58"/>
      <c r="M16" s="58"/>
      <c r="N16" s="58"/>
      <c r="O16" s="58"/>
      <c r="P16" s="58"/>
      <c r="Q16" s="58"/>
      <c r="R16" s="58"/>
      <c r="S16" s="58"/>
      <c r="T16" s="58"/>
      <c r="U16" s="58"/>
      <c r="V16" s="58"/>
      <c r="W16" s="58"/>
      <c r="X16" s="58"/>
      <c r="Y16" s="58"/>
      <c r="Z16" s="58"/>
    </row>
    <row r="17">
      <c r="A17" s="65" t="s">
        <v>69</v>
      </c>
      <c r="B17" s="66">
        <v>3.0</v>
      </c>
      <c r="C17" s="67" t="s">
        <v>70</v>
      </c>
      <c r="D17" s="61"/>
      <c r="E17" s="61"/>
      <c r="F17" s="62">
        <v>241.0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71</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72</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73</v>
      </c>
      <c r="E20" s="73" t="s">
        <v>74</v>
      </c>
      <c r="F20" s="74"/>
      <c r="G20" s="43"/>
      <c r="H20" s="43"/>
      <c r="I20" s="43"/>
      <c r="J20" s="43"/>
      <c r="K20" s="43"/>
      <c r="L20" s="43"/>
      <c r="M20" s="43"/>
      <c r="N20" s="43"/>
      <c r="O20" s="43"/>
      <c r="P20" s="43"/>
      <c r="Q20" s="43"/>
      <c r="R20" s="43"/>
      <c r="S20" s="43"/>
      <c r="T20" s="43"/>
      <c r="U20" s="43"/>
      <c r="V20" s="43"/>
      <c r="W20" s="43"/>
      <c r="X20" s="43"/>
      <c r="Y20" s="43"/>
      <c r="Z20" s="43"/>
    </row>
    <row r="21">
      <c r="A21" s="49"/>
      <c r="B21" s="59" t="s">
        <v>75</v>
      </c>
      <c r="C21" s="46" t="s">
        <v>76</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77</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78</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79</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80</v>
      </c>
      <c r="E25" s="73" t="s">
        <v>81</v>
      </c>
      <c r="F25" s="74"/>
      <c r="G25" s="76"/>
      <c r="H25" s="43"/>
      <c r="I25" s="43"/>
      <c r="J25" s="43"/>
      <c r="K25" s="43"/>
      <c r="L25" s="43"/>
      <c r="M25" s="43"/>
      <c r="N25" s="43"/>
      <c r="O25" s="43"/>
      <c r="P25" s="43"/>
      <c r="Q25" s="43"/>
      <c r="R25" s="43"/>
      <c r="S25" s="43"/>
      <c r="T25" s="43"/>
      <c r="U25" s="43"/>
      <c r="V25" s="43"/>
      <c r="W25" s="43"/>
      <c r="X25" s="43"/>
      <c r="Y25" s="43"/>
      <c r="Z25" s="43"/>
    </row>
    <row r="26">
      <c r="A26" s="49"/>
      <c r="B26" s="45" t="s">
        <v>82</v>
      </c>
      <c r="C26" s="77" t="s">
        <v>241</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84</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85</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86</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87</v>
      </c>
      <c r="C30" s="51" t="s">
        <v>88</v>
      </c>
      <c r="D30" s="51"/>
      <c r="E30" s="48">
        <v>103688.0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89</v>
      </c>
      <c r="D31" s="74"/>
      <c r="E31" s="48">
        <v>114195.0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90</v>
      </c>
      <c r="D32" s="78"/>
      <c r="E32" s="79"/>
      <c r="F32" s="57">
        <f>E30-E31</f>
        <v>-10507</v>
      </c>
      <c r="G32" s="43"/>
      <c r="H32" s="43"/>
      <c r="I32" s="43"/>
      <c r="J32" s="43"/>
      <c r="K32" s="43"/>
      <c r="L32" s="43"/>
      <c r="M32" s="43"/>
      <c r="N32" s="43"/>
      <c r="O32" s="43"/>
      <c r="P32" s="43"/>
      <c r="Q32" s="43"/>
      <c r="R32" s="43"/>
      <c r="S32" s="43"/>
      <c r="T32" s="43"/>
      <c r="U32" s="43"/>
      <c r="V32" s="43"/>
      <c r="W32" s="43"/>
      <c r="X32" s="43"/>
      <c r="Y32" s="43"/>
      <c r="Z32" s="43"/>
    </row>
    <row r="33">
      <c r="A33" s="49"/>
      <c r="B33" s="80" t="s">
        <v>91</v>
      </c>
      <c r="C33" s="51" t="s">
        <v>92</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93</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94</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95</v>
      </c>
      <c r="C36" s="51" t="s">
        <v>96</v>
      </c>
      <c r="D36" s="81"/>
      <c r="E36" s="48">
        <v>305.0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97</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98</v>
      </c>
      <c r="D38" s="78"/>
      <c r="E38" s="79"/>
      <c r="F38" s="57">
        <f>E36-E37</f>
        <v>305</v>
      </c>
      <c r="G38" s="43"/>
      <c r="H38" s="43"/>
      <c r="I38" s="43"/>
      <c r="J38" s="43"/>
      <c r="K38" s="43"/>
      <c r="L38" s="43"/>
      <c r="M38" s="43"/>
      <c r="N38" s="43"/>
      <c r="O38" s="43"/>
      <c r="P38" s="43"/>
      <c r="Q38" s="43"/>
      <c r="R38" s="43"/>
      <c r="S38" s="43"/>
      <c r="T38" s="43"/>
      <c r="U38" s="43"/>
      <c r="V38" s="43"/>
      <c r="W38" s="43"/>
      <c r="X38" s="43"/>
      <c r="Y38" s="43"/>
      <c r="Z38" s="43"/>
    </row>
    <row r="39">
      <c r="A39" s="49"/>
      <c r="B39" s="45" t="s">
        <v>99</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68</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901008</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THE LOFT: LGBTQ+ COMMUNITY CENTER</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118566</v>
      </c>
      <c r="D7" s="99">
        <v>73823.0</v>
      </c>
      <c r="E7" s="99">
        <v>44743.0</v>
      </c>
      <c r="F7" s="99">
        <v>0.0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112</v>
      </c>
      <c r="C9" s="98">
        <f t="shared" si="1"/>
        <v>457438</v>
      </c>
      <c r="D9" s="99">
        <v>423556.0</v>
      </c>
      <c r="E9" s="99">
        <v>2432.0</v>
      </c>
      <c r="F9" s="99">
        <v>31450.0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35691</v>
      </c>
      <c r="D11" s="99">
        <v>29743.0</v>
      </c>
      <c r="E11" s="99">
        <v>3569.0</v>
      </c>
      <c r="F11" s="99">
        <v>2379.0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54187</v>
      </c>
      <c r="D12" s="99">
        <v>46764.0</v>
      </c>
      <c r="E12" s="99">
        <v>4443.0</v>
      </c>
      <c r="F12" s="99">
        <v>2980.0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10366</v>
      </c>
      <c r="D16" s="99">
        <v>0.0</v>
      </c>
      <c r="E16" s="99">
        <v>10366.0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613</v>
      </c>
      <c r="D19" s="99">
        <v>0.0</v>
      </c>
      <c r="E19" s="99">
        <v>613.0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124</v>
      </c>
      <c r="C20" s="98">
        <f t="shared" si="1"/>
        <v>28613</v>
      </c>
      <c r="D20" s="99">
        <v>3498.0</v>
      </c>
      <c r="E20" s="99">
        <v>25115.0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125</v>
      </c>
      <c r="C21" s="98">
        <f t="shared" si="1"/>
        <v>1285</v>
      </c>
      <c r="D21" s="99">
        <v>1285.0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126</v>
      </c>
      <c r="C22" s="98">
        <f t="shared" si="1"/>
        <v>5026</v>
      </c>
      <c r="D22" s="99">
        <v>0.0</v>
      </c>
      <c r="E22" s="99">
        <v>5026.0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127</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72</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128</v>
      </c>
      <c r="C25" s="98">
        <f t="shared" si="1"/>
        <v>76785</v>
      </c>
      <c r="D25" s="99">
        <v>68339.0</v>
      </c>
      <c r="E25" s="99">
        <v>8446.0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129</v>
      </c>
      <c r="C26" s="98">
        <f t="shared" si="1"/>
        <v>3617</v>
      </c>
      <c r="D26" s="99">
        <v>3617.0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130</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131</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132</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133</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134</v>
      </c>
      <c r="C31" s="98">
        <f t="shared" si="1"/>
        <v>4900</v>
      </c>
      <c r="D31" s="99">
        <v>0.0</v>
      </c>
      <c r="E31" s="99">
        <v>4900.0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135</v>
      </c>
      <c r="C32" s="98">
        <f t="shared" si="1"/>
        <v>12054</v>
      </c>
      <c r="D32" s="99">
        <v>9947.0</v>
      </c>
      <c r="E32" s="99">
        <v>2107.0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136</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242</v>
      </c>
      <c r="C34" s="98">
        <f t="shared" si="1"/>
        <v>14607</v>
      </c>
      <c r="D34" s="99">
        <v>11831.0</v>
      </c>
      <c r="E34" s="99">
        <v>1607.0</v>
      </c>
      <c r="F34" s="99">
        <v>1169.0</v>
      </c>
      <c r="G34" s="43"/>
      <c r="H34" s="43"/>
      <c r="I34" s="43"/>
      <c r="J34" s="43"/>
      <c r="K34" s="43"/>
      <c r="L34" s="43"/>
      <c r="M34" s="43"/>
      <c r="N34" s="43"/>
      <c r="O34" s="43"/>
      <c r="P34" s="43"/>
      <c r="Q34" s="43"/>
      <c r="R34" s="43"/>
      <c r="S34" s="43"/>
      <c r="T34" s="43"/>
      <c r="U34" s="43"/>
      <c r="V34" s="43"/>
      <c r="W34" s="43"/>
      <c r="X34" s="43"/>
      <c r="Y34" s="43"/>
      <c r="Z34" s="43"/>
    </row>
    <row r="35">
      <c r="A35" s="45" t="s">
        <v>48</v>
      </c>
      <c r="B35" s="102" t="s">
        <v>138</v>
      </c>
      <c r="C35" s="98">
        <f t="shared" si="1"/>
        <v>12115</v>
      </c>
      <c r="D35" s="99">
        <v>12115.0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137</v>
      </c>
      <c r="C36" s="98">
        <f t="shared" si="1"/>
        <v>9505</v>
      </c>
      <c r="D36" s="99">
        <v>7699.0</v>
      </c>
      <c r="E36" s="99">
        <v>1046.0</v>
      </c>
      <c r="F36" s="99">
        <v>760.0</v>
      </c>
      <c r="G36" s="43"/>
      <c r="H36" s="43"/>
      <c r="I36" s="43"/>
      <c r="J36" s="43"/>
      <c r="K36" s="43"/>
      <c r="L36" s="43"/>
      <c r="M36" s="43"/>
      <c r="N36" s="43"/>
      <c r="O36" s="43"/>
      <c r="P36" s="43"/>
      <c r="Q36" s="43"/>
      <c r="R36" s="43"/>
      <c r="S36" s="43"/>
      <c r="T36" s="43"/>
      <c r="U36" s="43"/>
      <c r="V36" s="43"/>
      <c r="W36" s="43"/>
      <c r="X36" s="43"/>
      <c r="Y36" s="43"/>
      <c r="Z36" s="43"/>
    </row>
    <row r="37">
      <c r="A37" s="45" t="s">
        <v>52</v>
      </c>
      <c r="B37" s="102" t="s">
        <v>140</v>
      </c>
      <c r="C37" s="98">
        <f t="shared" si="1"/>
        <v>8873</v>
      </c>
      <c r="D37" s="99">
        <v>8873.0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141</v>
      </c>
      <c r="C38" s="98">
        <f t="shared" si="1"/>
        <v>13365</v>
      </c>
      <c r="D38" s="99">
        <v>8552.0</v>
      </c>
      <c r="E38" s="99">
        <v>4166.0</v>
      </c>
      <c r="F38" s="99">
        <v>647.0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142</v>
      </c>
      <c r="C40" s="103">
        <f t="shared" ref="C40:F40" si="2">sum(C3:C39)</f>
        <v>867606</v>
      </c>
      <c r="D40" s="103">
        <f t="shared" si="2"/>
        <v>709642</v>
      </c>
      <c r="E40" s="103">
        <f t="shared" si="2"/>
        <v>118579</v>
      </c>
      <c r="F40" s="103">
        <f t="shared" si="2"/>
        <v>39385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LOFT: LGBTQ+ COMMUNITY CENTER</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143</v>
      </c>
      <c r="B2" s="45">
        <v>1.0</v>
      </c>
      <c r="C2" s="46" t="s">
        <v>144</v>
      </c>
      <c r="D2" s="110"/>
      <c r="E2" s="111">
        <v>193855.0</v>
      </c>
      <c r="F2" s="43"/>
      <c r="G2" s="43"/>
      <c r="H2" s="43"/>
      <c r="I2" s="43"/>
      <c r="J2" s="43"/>
      <c r="K2" s="43"/>
      <c r="L2" s="43"/>
      <c r="M2" s="43"/>
      <c r="N2" s="43"/>
      <c r="O2" s="43"/>
      <c r="P2" s="43"/>
      <c r="Q2" s="43"/>
      <c r="R2" s="43"/>
      <c r="S2" s="43"/>
      <c r="T2" s="43"/>
      <c r="U2" s="43"/>
      <c r="V2" s="43"/>
      <c r="W2" s="43"/>
      <c r="X2" s="43"/>
      <c r="Y2" s="43"/>
      <c r="Z2" s="43"/>
    </row>
    <row r="3">
      <c r="A3" s="49"/>
      <c r="B3" s="45">
        <v>2.0</v>
      </c>
      <c r="C3" s="46" t="s">
        <v>145</v>
      </c>
      <c r="D3" s="112"/>
      <c r="E3" s="111">
        <v>193456.0</v>
      </c>
      <c r="F3" s="43"/>
      <c r="G3" s="43"/>
      <c r="H3" s="43"/>
      <c r="I3" s="43"/>
      <c r="J3" s="43"/>
      <c r="K3" s="43"/>
      <c r="L3" s="43"/>
      <c r="M3" s="43"/>
      <c r="N3" s="43"/>
      <c r="O3" s="43"/>
      <c r="P3" s="43"/>
      <c r="Q3" s="43"/>
      <c r="R3" s="43"/>
      <c r="S3" s="43"/>
      <c r="T3" s="43"/>
      <c r="U3" s="43"/>
      <c r="V3" s="43"/>
      <c r="W3" s="43"/>
      <c r="X3" s="43"/>
      <c r="Y3" s="43"/>
      <c r="Z3" s="43"/>
    </row>
    <row r="4">
      <c r="A4" s="49"/>
      <c r="B4" s="45">
        <v>3.0</v>
      </c>
      <c r="C4" s="46" t="s">
        <v>146</v>
      </c>
      <c r="D4" s="110"/>
      <c r="E4" s="111">
        <v>24680.0</v>
      </c>
      <c r="F4" s="43"/>
      <c r="G4" s="43"/>
      <c r="H4" s="43"/>
      <c r="I4" s="43"/>
      <c r="J4" s="43"/>
      <c r="K4" s="43"/>
      <c r="L4" s="43"/>
      <c r="M4" s="43"/>
      <c r="N4" s="43"/>
      <c r="O4" s="43"/>
      <c r="P4" s="43"/>
      <c r="Q4" s="43"/>
      <c r="R4" s="43"/>
      <c r="S4" s="43"/>
      <c r="T4" s="43"/>
      <c r="U4" s="43"/>
      <c r="V4" s="43"/>
      <c r="W4" s="43"/>
      <c r="X4" s="43"/>
      <c r="Y4" s="43"/>
      <c r="Z4" s="43"/>
    </row>
    <row r="5">
      <c r="A5" s="49"/>
      <c r="B5" s="45">
        <v>4.0</v>
      </c>
      <c r="C5" s="46" t="s">
        <v>147</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148</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149</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150</v>
      </c>
      <c r="D8" s="112"/>
      <c r="E8" s="111">
        <v>500.0</v>
      </c>
      <c r="F8" s="43"/>
      <c r="G8" s="43"/>
      <c r="H8" s="43"/>
      <c r="I8" s="43"/>
      <c r="J8" s="43"/>
      <c r="K8" s="43"/>
      <c r="L8" s="43"/>
      <c r="M8" s="43"/>
      <c r="N8" s="43"/>
      <c r="O8" s="43"/>
      <c r="P8" s="43"/>
      <c r="Q8" s="43"/>
      <c r="R8" s="43"/>
      <c r="S8" s="43"/>
      <c r="T8" s="43"/>
      <c r="U8" s="43"/>
      <c r="V8" s="43"/>
      <c r="W8" s="43"/>
      <c r="X8" s="43"/>
      <c r="Y8" s="43"/>
      <c r="Z8" s="43"/>
    </row>
    <row r="9">
      <c r="A9" s="49"/>
      <c r="B9" s="45">
        <v>8.0</v>
      </c>
      <c r="C9" s="46" t="s">
        <v>151</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152</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153</v>
      </c>
      <c r="C11" s="46" t="s">
        <v>154</v>
      </c>
      <c r="D11" s="111">
        <v>56705.0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155</v>
      </c>
      <c r="C12" s="46" t="s">
        <v>156</v>
      </c>
      <c r="D12" s="111">
        <v>39605.0</v>
      </c>
      <c r="E12" s="108">
        <f>D11-D12</f>
        <v>17100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157</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158</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159</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160</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161</v>
      </c>
      <c r="D17" s="112"/>
      <c r="E17" s="111">
        <v>100709.0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162</v>
      </c>
      <c r="D18" s="113"/>
      <c r="E18" s="114">
        <f>sum(E2:E17)</f>
        <v>530300</v>
      </c>
      <c r="F18" s="43"/>
      <c r="G18" s="43"/>
      <c r="H18" s="43"/>
      <c r="I18" s="43"/>
      <c r="J18" s="43"/>
      <c r="K18" s="43"/>
      <c r="L18" s="43"/>
      <c r="M18" s="43"/>
      <c r="N18" s="43"/>
      <c r="O18" s="43"/>
      <c r="P18" s="43"/>
      <c r="Q18" s="43"/>
      <c r="R18" s="43"/>
      <c r="S18" s="43"/>
      <c r="T18" s="43"/>
      <c r="U18" s="43"/>
      <c r="V18" s="43"/>
      <c r="W18" s="43"/>
      <c r="X18" s="43"/>
      <c r="Y18" s="43"/>
      <c r="Z18" s="43"/>
    </row>
    <row r="19">
      <c r="A19" s="44" t="s">
        <v>163</v>
      </c>
      <c r="B19" s="115">
        <v>17.0</v>
      </c>
      <c r="C19" s="116" t="s">
        <v>164</v>
      </c>
      <c r="D19" s="117"/>
      <c r="E19" s="111">
        <v>27128.0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165</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166</v>
      </c>
      <c r="D21" s="117"/>
      <c r="E21" s="111">
        <v>63247.0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167</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168</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169</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170</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171</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172</v>
      </c>
      <c r="D27" s="117"/>
      <c r="E27" s="118">
        <v>96276.0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173</v>
      </c>
      <c r="D28" s="125"/>
      <c r="E28" s="126">
        <f>sum(E19:E27)</f>
        <v>186651</v>
      </c>
      <c r="F28" s="43"/>
      <c r="G28" s="43"/>
      <c r="H28" s="43"/>
      <c r="I28" s="43"/>
      <c r="J28" s="43"/>
      <c r="K28" s="43"/>
      <c r="L28" s="43"/>
      <c r="M28" s="43"/>
      <c r="N28" s="43"/>
      <c r="O28" s="43"/>
      <c r="P28" s="43"/>
      <c r="Q28" s="43"/>
      <c r="R28" s="43"/>
      <c r="S28" s="43"/>
      <c r="T28" s="43"/>
      <c r="U28" s="43"/>
      <c r="V28" s="43"/>
      <c r="W28" s="43"/>
      <c r="X28" s="43"/>
      <c r="Y28" s="43"/>
      <c r="Z28" s="43"/>
    </row>
    <row r="29">
      <c r="A29" s="65" t="s">
        <v>174</v>
      </c>
      <c r="B29" s="127"/>
      <c r="C29" s="128" t="s">
        <v>175</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176</v>
      </c>
      <c r="D30" s="117"/>
      <c r="E30" s="111">
        <v>321279.0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177</v>
      </c>
      <c r="D31" s="117"/>
      <c r="E31" s="111">
        <v>22370.0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178</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179</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180</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181</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182</v>
      </c>
      <c r="D36" s="131"/>
      <c r="E36" s="126">
        <f>sum(E30:E35)</f>
        <v>343649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183</v>
      </c>
      <c r="D37" s="135"/>
      <c r="E37" s="136">
        <f>E36+E28</f>
        <v>530300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THE LOFT: LGBTQ+ COMMUNITY CENTER</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184</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185</v>
      </c>
      <c r="C3" s="144" t="s">
        <v>186</v>
      </c>
      <c r="D3" s="145">
        <f>'Expenses 2022'!C40</f>
        <v>867606</v>
      </c>
      <c r="E3" s="146"/>
      <c r="F3" s="43"/>
      <c r="G3" s="43"/>
      <c r="H3" s="43"/>
      <c r="I3" s="43"/>
      <c r="J3" s="43"/>
      <c r="K3" s="43"/>
      <c r="L3" s="43"/>
      <c r="M3" s="43"/>
      <c r="N3" s="43"/>
      <c r="O3" s="43"/>
      <c r="P3" s="43"/>
      <c r="Q3" s="43"/>
      <c r="R3" s="43"/>
      <c r="S3" s="43"/>
      <c r="T3" s="43"/>
      <c r="U3" s="43"/>
      <c r="V3" s="43"/>
      <c r="W3" s="43"/>
      <c r="X3" s="43"/>
      <c r="Y3" s="43"/>
    </row>
    <row r="4">
      <c r="A4" s="138"/>
      <c r="B4" s="49"/>
      <c r="C4" s="144" t="s">
        <v>187</v>
      </c>
      <c r="D4" s="145">
        <f>'Expenses 2022'!C31</f>
        <v>4900</v>
      </c>
      <c r="E4" s="146"/>
      <c r="F4" s="43"/>
      <c r="G4" s="43"/>
      <c r="H4" s="43"/>
      <c r="I4" s="43"/>
      <c r="J4" s="43"/>
      <c r="K4" s="43"/>
      <c r="L4" s="43"/>
      <c r="M4" s="43"/>
      <c r="N4" s="43"/>
      <c r="O4" s="43"/>
      <c r="P4" s="43"/>
      <c r="Q4" s="43"/>
      <c r="R4" s="43"/>
      <c r="S4" s="43"/>
      <c r="T4" s="43"/>
      <c r="U4" s="43"/>
      <c r="V4" s="43"/>
      <c r="W4" s="43"/>
      <c r="X4" s="43"/>
      <c r="Y4" s="43"/>
    </row>
    <row r="5">
      <c r="A5" s="138"/>
      <c r="B5" s="49"/>
      <c r="C5" s="144" t="s">
        <v>188</v>
      </c>
      <c r="D5" s="145">
        <f>D3-D4</f>
        <v>862706</v>
      </c>
      <c r="E5" s="146"/>
      <c r="F5" s="43"/>
      <c r="G5" s="43"/>
      <c r="H5" s="43"/>
      <c r="I5" s="43"/>
      <c r="J5" s="43"/>
      <c r="K5" s="43"/>
      <c r="L5" s="43"/>
      <c r="M5" s="43"/>
      <c r="N5" s="43"/>
      <c r="O5" s="43"/>
      <c r="P5" s="43"/>
      <c r="Q5" s="43"/>
      <c r="R5" s="43"/>
      <c r="S5" s="43"/>
      <c r="T5" s="43"/>
      <c r="U5" s="43"/>
      <c r="V5" s="43"/>
      <c r="W5" s="43"/>
      <c r="X5" s="43"/>
      <c r="Y5" s="43"/>
    </row>
    <row r="6">
      <c r="A6" s="138"/>
      <c r="B6" s="49"/>
      <c r="C6" s="144" t="s">
        <v>189</v>
      </c>
      <c r="D6" s="145">
        <f>D5/12</f>
        <v>71892.16667</v>
      </c>
      <c r="E6" s="146"/>
      <c r="F6" s="43"/>
      <c r="G6" s="43"/>
      <c r="H6" s="43"/>
      <c r="I6" s="43"/>
      <c r="J6" s="43"/>
      <c r="K6" s="43"/>
      <c r="L6" s="43"/>
      <c r="M6" s="43"/>
      <c r="N6" s="43"/>
      <c r="O6" s="43"/>
      <c r="P6" s="43"/>
      <c r="Q6" s="43"/>
      <c r="R6" s="43"/>
      <c r="S6" s="43"/>
      <c r="T6" s="43"/>
      <c r="U6" s="43"/>
      <c r="V6" s="43"/>
      <c r="W6" s="43"/>
      <c r="X6" s="43"/>
      <c r="Y6" s="43"/>
    </row>
    <row r="7">
      <c r="A7" s="138"/>
      <c r="B7" s="49"/>
      <c r="C7" s="144" t="s">
        <v>190</v>
      </c>
      <c r="D7" s="75">
        <f>'Balance Sheet 2022'!E2+'Balance Sheet 2022'!E3</f>
        <v>387311</v>
      </c>
      <c r="E7" s="146"/>
      <c r="F7" s="43"/>
      <c r="G7" s="43"/>
      <c r="H7" s="43"/>
      <c r="I7" s="43"/>
      <c r="J7" s="43"/>
      <c r="K7" s="43"/>
      <c r="L7" s="43"/>
      <c r="M7" s="43"/>
      <c r="N7" s="43"/>
      <c r="O7" s="43"/>
      <c r="P7" s="43"/>
      <c r="Q7" s="43"/>
      <c r="R7" s="43"/>
      <c r="S7" s="43"/>
      <c r="T7" s="43"/>
      <c r="U7" s="43"/>
      <c r="V7" s="43"/>
      <c r="W7" s="43"/>
      <c r="X7" s="43"/>
      <c r="Y7" s="43"/>
    </row>
    <row r="8">
      <c r="A8" s="138"/>
      <c r="B8" s="49"/>
      <c r="C8" s="147" t="s">
        <v>184</v>
      </c>
      <c r="D8" s="148">
        <f>D7/D6</f>
        <v>5.387388056</v>
      </c>
      <c r="E8" s="149" t="s">
        <v>191</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192</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193</v>
      </c>
      <c r="C11" s="144" t="s">
        <v>194</v>
      </c>
      <c r="D11" s="75">
        <f>'Balance Sheet 2022'!E30</f>
        <v>321279</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195</v>
      </c>
      <c r="D12" s="75">
        <f>'Expenses 2022'!C40</f>
        <v>867606</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196</v>
      </c>
      <c r="D13" s="145">
        <f>D12/12</f>
        <v>72300.5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192</v>
      </c>
      <c r="D14" s="148">
        <f>D11/D13</f>
        <v>4.443662215</v>
      </c>
      <c r="E14" s="149" t="s">
        <v>191</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197</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198</v>
      </c>
      <c r="C17" s="144" t="s">
        <v>199</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195</v>
      </c>
      <c r="D18" s="75">
        <f>'Expenses 2022'!C40</f>
        <v>867606</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196</v>
      </c>
      <c r="D19" s="145">
        <f>D18/12</f>
        <v>72300.5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200</v>
      </c>
      <c r="D20" s="148">
        <f>D17/D19</f>
        <v>0</v>
      </c>
      <c r="E20" s="149" t="s">
        <v>191</v>
      </c>
      <c r="F20" s="43"/>
      <c r="G20" s="43"/>
      <c r="H20" s="43"/>
      <c r="I20" s="43"/>
      <c r="J20" s="43"/>
      <c r="K20" s="43"/>
      <c r="L20" s="43"/>
      <c r="M20" s="43"/>
      <c r="N20" s="43"/>
      <c r="O20" s="43"/>
      <c r="P20" s="43"/>
      <c r="Q20" s="43"/>
      <c r="R20" s="43"/>
      <c r="S20" s="43"/>
      <c r="T20" s="43"/>
      <c r="U20" s="43"/>
      <c r="V20" s="43"/>
      <c r="W20" s="43"/>
      <c r="X20" s="43"/>
      <c r="Y20" s="43"/>
    </row>
    <row r="21">
      <c r="A21" s="138"/>
      <c r="B21" s="49"/>
      <c r="C21" s="153" t="s">
        <v>201</v>
      </c>
      <c r="D21" s="154">
        <f>D20+D8</f>
        <v>5.387388056</v>
      </c>
      <c r="E21" s="155" t="s">
        <v>191</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202</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203</v>
      </c>
      <c r="C24" s="159"/>
      <c r="D24" s="160">
        <f>max('Revenues 2022'!E2:E7)</f>
        <v>527644</v>
      </c>
      <c r="E24" s="161" t="s">
        <v>204</v>
      </c>
      <c r="F24" s="43"/>
      <c r="G24" s="43"/>
      <c r="H24" s="43"/>
      <c r="I24" s="43"/>
      <c r="J24" s="43"/>
      <c r="K24" s="43"/>
      <c r="L24" s="43"/>
      <c r="M24" s="43"/>
      <c r="N24" s="43"/>
      <c r="O24" s="43"/>
      <c r="P24" s="43"/>
      <c r="Q24" s="43"/>
      <c r="R24" s="43"/>
      <c r="S24" s="43"/>
      <c r="T24" s="43"/>
      <c r="U24" s="43"/>
      <c r="V24" s="43"/>
      <c r="W24" s="43"/>
      <c r="X24" s="43"/>
      <c r="Y24" s="43"/>
    </row>
    <row r="25">
      <c r="A25" s="138"/>
      <c r="B25" s="49"/>
      <c r="C25" s="144" t="s">
        <v>205</v>
      </c>
      <c r="D25" s="145">
        <f>'Revenues 2022'!F44</f>
        <v>901008</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202</v>
      </c>
      <c r="D26" s="162">
        <f>D24/D25</f>
        <v>0.5856152221</v>
      </c>
      <c r="E26" s="149" t="s">
        <v>206</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207</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208</v>
      </c>
      <c r="C29" s="144" t="s">
        <v>209</v>
      </c>
      <c r="D29" s="75">
        <f>SUM('Expenses 2022'!C7:C9)</f>
        <v>576004</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210</v>
      </c>
      <c r="D30" s="75">
        <f>SUM('Expenses 2022'!C10:C12)</f>
        <v>89878</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211</v>
      </c>
      <c r="D31" s="75">
        <f>sum(D29:D30)</f>
        <v>665882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186</v>
      </c>
      <c r="D32" s="75">
        <f>'Expenses 2022'!C40</f>
        <v>867606</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212</v>
      </c>
      <c r="D33" s="162">
        <f>D31/D32</f>
        <v>0.7674935397</v>
      </c>
      <c r="E33" s="149" t="s">
        <v>213</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214</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215</v>
      </c>
      <c r="C36" s="144" t="s">
        <v>216</v>
      </c>
      <c r="D36" s="75">
        <f>SUM('Expenses 2022'!C10:C11)</f>
        <v>35691</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209</v>
      </c>
      <c r="D37" s="75">
        <f>SUM('Expenses 2022'!C7:C9)</f>
        <v>576004</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214</v>
      </c>
      <c r="D38" s="162">
        <f>D36/D37</f>
        <v>0.06196311137</v>
      </c>
      <c r="E38" s="149" t="s">
        <v>217</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218</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219</v>
      </c>
      <c r="C41" s="147" t="s">
        <v>243</v>
      </c>
      <c r="D41" s="75">
        <f>'Expenses 2022'!D40</f>
        <v>709642</v>
      </c>
      <c r="E41" s="164">
        <f t="shared" ref="E41:E44" si="1">D41/$D$44</f>
        <v>0.8179311807</v>
      </c>
      <c r="F41" s="43"/>
      <c r="G41" s="43"/>
      <c r="H41" s="43"/>
      <c r="I41" s="43"/>
      <c r="J41" s="43"/>
      <c r="K41" s="43"/>
      <c r="L41" s="43"/>
      <c r="M41" s="43"/>
      <c r="N41" s="43"/>
      <c r="O41" s="43"/>
      <c r="P41" s="43"/>
      <c r="Q41" s="43"/>
      <c r="R41" s="43"/>
      <c r="S41" s="43"/>
      <c r="T41" s="43"/>
      <c r="U41" s="43"/>
      <c r="V41" s="43"/>
      <c r="W41" s="43"/>
      <c r="X41" s="43"/>
      <c r="Y41" s="43"/>
    </row>
    <row r="42">
      <c r="A42" s="138"/>
      <c r="B42" s="49"/>
      <c r="C42" s="147" t="s">
        <v>221</v>
      </c>
      <c r="D42" s="145">
        <f>'Expenses 2022'!E40</f>
        <v>118579</v>
      </c>
      <c r="E42" s="164">
        <f t="shared" si="1"/>
        <v>0.1366737897</v>
      </c>
      <c r="F42" s="43"/>
      <c r="G42" s="43"/>
      <c r="H42" s="43"/>
      <c r="I42" s="43"/>
      <c r="J42" s="43"/>
      <c r="K42" s="43"/>
      <c r="L42" s="43"/>
      <c r="M42" s="43"/>
      <c r="N42" s="43"/>
      <c r="O42" s="43"/>
      <c r="P42" s="43"/>
      <c r="Q42" s="43"/>
      <c r="R42" s="43"/>
      <c r="S42" s="43"/>
      <c r="T42" s="43"/>
      <c r="U42" s="43"/>
      <c r="V42" s="43"/>
      <c r="W42" s="43"/>
      <c r="X42" s="43"/>
      <c r="Y42" s="43"/>
    </row>
    <row r="43">
      <c r="A43" s="138"/>
      <c r="B43" s="49"/>
      <c r="C43" s="147" t="s">
        <v>222</v>
      </c>
      <c r="D43" s="145">
        <f>'Expenses 2022'!F40</f>
        <v>39385</v>
      </c>
      <c r="E43" s="164">
        <f t="shared" si="1"/>
        <v>0.04539502954</v>
      </c>
      <c r="F43" s="43"/>
      <c r="G43" s="43"/>
      <c r="H43" s="43"/>
      <c r="I43" s="43"/>
      <c r="J43" s="43"/>
      <c r="K43" s="43"/>
      <c r="L43" s="43"/>
      <c r="M43" s="43"/>
      <c r="N43" s="43"/>
      <c r="O43" s="43"/>
      <c r="P43" s="43"/>
      <c r="Q43" s="43"/>
      <c r="R43" s="43"/>
      <c r="S43" s="43"/>
      <c r="T43" s="43"/>
      <c r="U43" s="43"/>
      <c r="V43" s="43"/>
      <c r="W43" s="43"/>
      <c r="X43" s="43"/>
      <c r="Y43" s="43"/>
    </row>
    <row r="44">
      <c r="A44" s="138"/>
      <c r="B44" s="49"/>
      <c r="C44" s="144" t="s">
        <v>186</v>
      </c>
      <c r="D44" s="145">
        <f>sum(D41:D43)</f>
        <v>867606</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223</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224</v>
      </c>
      <c r="C47" s="144" t="s">
        <v>225</v>
      </c>
      <c r="D47" s="145">
        <f>'Revenues 2022'!F9</f>
        <v>906658</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226</v>
      </c>
      <c r="D48" s="145">
        <f>'Expenses 2022'!F40</f>
        <v>39385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227</v>
      </c>
      <c r="D49" s="165">
        <f>D47/D48</f>
        <v>23.02038847</v>
      </c>
      <c r="E49" s="149" t="s">
        <v>228</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229</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230</v>
      </c>
      <c r="C52" s="144" t="s">
        <v>231</v>
      </c>
      <c r="D52" s="145">
        <f>sum('Balance Sheet 2022'!E2:E10)</f>
        <v>412491</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232</v>
      </c>
      <c r="D53" s="145">
        <f>sum('Balance Sheet 2022'!E19:E22)</f>
        <v>90375</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233</v>
      </c>
      <c r="D54" s="167">
        <f>D52/D53</f>
        <v>4.564215768</v>
      </c>
      <c r="E54" s="149" t="s">
        <v>234</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235</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236</v>
      </c>
      <c r="C57" s="144" t="s">
        <v>237</v>
      </c>
      <c r="D57" s="145">
        <f>'Balance Sheet 2022'!E26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238</v>
      </c>
      <c r="D58" s="145">
        <f>'Balance Sheet 2022'!E18</f>
        <v>530300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239</v>
      </c>
      <c r="D59" s="168">
        <f>D57/D58</f>
        <v>0</v>
      </c>
      <c r="E59" s="149" t="s">
        <v>240</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THE LOFT: LGBTQ+ COMMUNITY CENTER</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6705.0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61000.0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462705.0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85397.0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615807</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23.0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3200.0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t="s">
        <v>66</v>
      </c>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0" t="s">
        <v>67</v>
      </c>
      <c r="D13" s="61"/>
      <c r="E13" s="61"/>
      <c r="F13" s="62">
        <v>19170.0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68</v>
      </c>
      <c r="D16" s="57"/>
      <c r="E16" s="57"/>
      <c r="F16" s="57">
        <f>sum(F10:F15)</f>
        <v>22393</v>
      </c>
      <c r="G16" s="58"/>
      <c r="H16" s="58"/>
      <c r="I16" s="58"/>
      <c r="J16" s="58"/>
      <c r="K16" s="58"/>
      <c r="L16" s="58"/>
      <c r="M16" s="58"/>
      <c r="N16" s="58"/>
      <c r="O16" s="58"/>
      <c r="P16" s="58"/>
      <c r="Q16" s="58"/>
      <c r="R16" s="58"/>
      <c r="S16" s="58"/>
      <c r="T16" s="58"/>
      <c r="U16" s="58"/>
      <c r="V16" s="58"/>
      <c r="W16" s="58"/>
      <c r="X16" s="58"/>
      <c r="Y16" s="58"/>
      <c r="Z16" s="58"/>
    </row>
    <row r="17">
      <c r="A17" s="65" t="s">
        <v>69</v>
      </c>
      <c r="B17" s="66">
        <v>3.0</v>
      </c>
      <c r="C17" s="67" t="s">
        <v>70</v>
      </c>
      <c r="D17" s="61"/>
      <c r="E17" s="61"/>
      <c r="F17" s="62">
        <v>242.0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71</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72</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73</v>
      </c>
      <c r="E20" s="73" t="s">
        <v>74</v>
      </c>
      <c r="F20" s="74"/>
      <c r="G20" s="43"/>
      <c r="H20" s="43"/>
      <c r="I20" s="43"/>
      <c r="J20" s="43"/>
      <c r="K20" s="43"/>
      <c r="L20" s="43"/>
      <c r="M20" s="43"/>
      <c r="N20" s="43"/>
      <c r="O20" s="43"/>
      <c r="P20" s="43"/>
      <c r="Q20" s="43"/>
      <c r="R20" s="43"/>
      <c r="S20" s="43"/>
      <c r="T20" s="43"/>
      <c r="U20" s="43"/>
      <c r="V20" s="43"/>
      <c r="W20" s="43"/>
      <c r="X20" s="43"/>
      <c r="Y20" s="43"/>
      <c r="Z20" s="43"/>
    </row>
    <row r="21">
      <c r="A21" s="49"/>
      <c r="B21" s="59" t="s">
        <v>75</v>
      </c>
      <c r="C21" s="46" t="s">
        <v>76</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77</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78</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79</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80</v>
      </c>
      <c r="E25" s="73" t="s">
        <v>81</v>
      </c>
      <c r="F25" s="74"/>
      <c r="G25" s="76"/>
      <c r="H25" s="43"/>
      <c r="I25" s="43"/>
      <c r="J25" s="43"/>
      <c r="K25" s="43"/>
      <c r="L25" s="43"/>
      <c r="M25" s="43"/>
      <c r="N25" s="43"/>
      <c r="O25" s="43"/>
      <c r="P25" s="43"/>
      <c r="Q25" s="43"/>
      <c r="R25" s="43"/>
      <c r="S25" s="43"/>
      <c r="T25" s="43"/>
      <c r="U25" s="43"/>
      <c r="V25" s="43"/>
      <c r="W25" s="43"/>
      <c r="X25" s="43"/>
      <c r="Y25" s="43"/>
      <c r="Z25" s="43"/>
    </row>
    <row r="26">
      <c r="A26" s="49"/>
      <c r="B26" s="45" t="s">
        <v>82</v>
      </c>
      <c r="C26" s="77" t="s">
        <v>244</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84</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85</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86</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87</v>
      </c>
      <c r="C30" s="51" t="s">
        <v>88</v>
      </c>
      <c r="D30" s="51"/>
      <c r="E30" s="48">
        <v>17799.0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89</v>
      </c>
      <c r="D31" s="74"/>
      <c r="E31" s="48">
        <v>17382.0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90</v>
      </c>
      <c r="D32" s="78"/>
      <c r="E32" s="79"/>
      <c r="F32" s="57">
        <f>E30-E31</f>
        <v>417</v>
      </c>
      <c r="G32" s="43"/>
      <c r="H32" s="43"/>
      <c r="I32" s="43"/>
      <c r="J32" s="43"/>
      <c r="K32" s="43"/>
      <c r="L32" s="43"/>
      <c r="M32" s="43"/>
      <c r="N32" s="43"/>
      <c r="O32" s="43"/>
      <c r="P32" s="43"/>
      <c r="Q32" s="43"/>
      <c r="R32" s="43"/>
      <c r="S32" s="43"/>
      <c r="T32" s="43"/>
      <c r="U32" s="43"/>
      <c r="V32" s="43"/>
      <c r="W32" s="43"/>
      <c r="X32" s="43"/>
      <c r="Y32" s="43"/>
      <c r="Z32" s="43"/>
    </row>
    <row r="33">
      <c r="A33" s="49"/>
      <c r="B33" s="80" t="s">
        <v>91</v>
      </c>
      <c r="C33" s="51" t="s">
        <v>92</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93</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94</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95</v>
      </c>
      <c r="C36" s="51" t="s">
        <v>96</v>
      </c>
      <c r="D36" s="81"/>
      <c r="E36" s="48">
        <v>1549.0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97</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98</v>
      </c>
      <c r="D38" s="78"/>
      <c r="E38" s="79"/>
      <c r="F38" s="57">
        <f>E36-E37</f>
        <v>1549</v>
      </c>
      <c r="G38" s="43"/>
      <c r="H38" s="43"/>
      <c r="I38" s="43"/>
      <c r="J38" s="43"/>
      <c r="K38" s="43"/>
      <c r="L38" s="43"/>
      <c r="M38" s="43"/>
      <c r="N38" s="43"/>
      <c r="O38" s="43"/>
      <c r="P38" s="43"/>
      <c r="Q38" s="43"/>
      <c r="R38" s="43"/>
      <c r="S38" s="43"/>
      <c r="T38" s="43"/>
      <c r="U38" s="43"/>
      <c r="V38" s="43"/>
      <c r="W38" s="43"/>
      <c r="X38" s="43"/>
      <c r="Y38" s="43"/>
      <c r="Z38" s="43"/>
    </row>
    <row r="39">
      <c r="A39" s="49"/>
      <c r="B39" s="45" t="s">
        <v>99</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68</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101</v>
      </c>
      <c r="D44" s="88"/>
      <c r="E44" s="88"/>
      <c r="F44" s="89">
        <f>sum(F16:F43)+F9</f>
        <v>640408</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THE LOFT: LGBTQ+ COMMUNITY CENTER</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102</v>
      </c>
      <c r="D2" s="42" t="s">
        <v>103</v>
      </c>
      <c r="E2" s="42" t="s">
        <v>104</v>
      </c>
      <c r="F2" s="42" t="s">
        <v>105</v>
      </c>
      <c r="G2" s="43"/>
      <c r="H2" s="43"/>
      <c r="I2" s="43"/>
      <c r="J2" s="43"/>
      <c r="K2" s="43"/>
      <c r="L2" s="43"/>
      <c r="M2" s="43"/>
      <c r="N2" s="43"/>
      <c r="O2" s="43"/>
      <c r="P2" s="43"/>
      <c r="Q2" s="43"/>
      <c r="R2" s="43"/>
      <c r="S2" s="43"/>
      <c r="T2" s="43"/>
      <c r="U2" s="43"/>
      <c r="V2" s="43"/>
      <c r="W2" s="43"/>
      <c r="X2" s="43"/>
      <c r="Y2" s="43"/>
      <c r="Z2" s="43"/>
    </row>
    <row r="3">
      <c r="A3" s="80">
        <v>1.0</v>
      </c>
      <c r="B3" s="96" t="s">
        <v>106</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107</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108</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109</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110</v>
      </c>
      <c r="C7" s="98">
        <f t="shared" si="1"/>
        <v>131018</v>
      </c>
      <c r="D7" s="99">
        <v>65509.0</v>
      </c>
      <c r="E7" s="99">
        <v>39305.0</v>
      </c>
      <c r="F7" s="99">
        <v>26204.0</v>
      </c>
      <c r="G7" s="43"/>
      <c r="H7" s="43"/>
      <c r="I7" s="43"/>
      <c r="J7" s="43"/>
      <c r="K7" s="43"/>
      <c r="L7" s="43"/>
      <c r="M7" s="43"/>
      <c r="N7" s="43"/>
      <c r="O7" s="43"/>
      <c r="P7" s="43"/>
      <c r="Q7" s="43"/>
      <c r="R7" s="43"/>
      <c r="S7" s="43"/>
      <c r="T7" s="43"/>
      <c r="U7" s="43"/>
      <c r="V7" s="43"/>
      <c r="W7" s="43"/>
      <c r="X7" s="43"/>
      <c r="Y7" s="43"/>
      <c r="Z7" s="43"/>
    </row>
    <row r="8">
      <c r="A8" s="80">
        <v>6.0</v>
      </c>
      <c r="B8" s="96" t="s">
        <v>111</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112</v>
      </c>
      <c r="C9" s="98">
        <f t="shared" si="1"/>
        <v>298773</v>
      </c>
      <c r="D9" s="99">
        <v>275774.0</v>
      </c>
      <c r="E9" s="99">
        <v>13799.0</v>
      </c>
      <c r="F9" s="99">
        <v>9200.0</v>
      </c>
      <c r="G9" s="43"/>
      <c r="H9" s="43"/>
      <c r="I9" s="43"/>
      <c r="J9" s="43"/>
      <c r="K9" s="43"/>
      <c r="L9" s="43"/>
      <c r="M9" s="43"/>
      <c r="N9" s="43"/>
      <c r="O9" s="43"/>
      <c r="P9" s="43"/>
      <c r="Q9" s="43"/>
      <c r="R9" s="43"/>
      <c r="S9" s="43"/>
      <c r="T9" s="43"/>
      <c r="U9" s="43"/>
      <c r="V9" s="43"/>
      <c r="W9" s="43"/>
      <c r="X9" s="43"/>
      <c r="Y9" s="43"/>
      <c r="Z9" s="43"/>
    </row>
    <row r="10">
      <c r="A10" s="80">
        <v>8.0</v>
      </c>
      <c r="B10" s="96" t="s">
        <v>113</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114</v>
      </c>
      <c r="C11" s="98">
        <f t="shared" si="1"/>
        <v>15590</v>
      </c>
      <c r="D11" s="99">
        <v>15590.0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115</v>
      </c>
      <c r="C12" s="98">
        <f t="shared" si="1"/>
        <v>46107</v>
      </c>
      <c r="D12" s="99">
        <v>36885.0</v>
      </c>
      <c r="E12" s="99">
        <v>5533.0</v>
      </c>
      <c r="F12" s="99">
        <v>3689.0</v>
      </c>
      <c r="G12" s="43"/>
      <c r="H12" s="43"/>
      <c r="I12" s="43"/>
      <c r="J12" s="43"/>
      <c r="K12" s="43"/>
      <c r="L12" s="43"/>
      <c r="M12" s="43"/>
      <c r="N12" s="43"/>
      <c r="O12" s="43"/>
      <c r="P12" s="43"/>
      <c r="Q12" s="43"/>
      <c r="R12" s="43"/>
      <c r="S12" s="43"/>
      <c r="T12" s="43"/>
      <c r="U12" s="43"/>
      <c r="V12" s="43"/>
      <c r="W12" s="43"/>
      <c r="X12" s="43"/>
      <c r="Y12" s="43"/>
      <c r="Z12" s="43"/>
    </row>
    <row r="13">
      <c r="A13" s="45">
        <v>11.0</v>
      </c>
      <c r="B13" s="46" t="s">
        <v>116</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117</v>
      </c>
      <c r="B14" s="46" t="s">
        <v>118</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119</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120</v>
      </c>
      <c r="C16" s="98">
        <f t="shared" si="1"/>
        <v>9044</v>
      </c>
      <c r="D16" s="99">
        <v>0.0</v>
      </c>
      <c r="E16" s="99">
        <v>9044.0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121</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122</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123</v>
      </c>
      <c r="C19" s="98">
        <f t="shared" si="1"/>
        <v>982</v>
      </c>
      <c r="D19" s="99">
        <v>0.0</v>
      </c>
      <c r="E19" s="99">
        <v>982.0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124</v>
      </c>
      <c r="C20" s="98">
        <f t="shared" si="1"/>
        <v>19710</v>
      </c>
      <c r="D20" s="99">
        <v>1800.0</v>
      </c>
      <c r="E20" s="99">
        <v>17910.0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125</v>
      </c>
      <c r="C21" s="98">
        <f t="shared" si="1"/>
        <v>808</v>
      </c>
      <c r="D21" s="99">
        <v>808.0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126</v>
      </c>
      <c r="C22" s="98">
        <f t="shared" si="1"/>
        <v>4314</v>
      </c>
      <c r="D22" s="99">
        <v>0.0</v>
      </c>
      <c r="E22" s="99">
        <v>4314.0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127</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72</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128</v>
      </c>
      <c r="C25" s="98">
        <f t="shared" si="1"/>
        <v>58477</v>
      </c>
      <c r="D25" s="99">
        <v>52045.0</v>
      </c>
      <c r="E25" s="99">
        <v>6432.0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129</v>
      </c>
      <c r="C26" s="98">
        <f t="shared" si="1"/>
        <v>5202</v>
      </c>
      <c r="D26" s="99">
        <v>5202.0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130</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131</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132</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133</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134</v>
      </c>
      <c r="C31" s="98">
        <f t="shared" si="1"/>
        <v>4413</v>
      </c>
      <c r="D31" s="99">
        <v>0.0</v>
      </c>
      <c r="E31" s="99">
        <v>4413.0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135</v>
      </c>
      <c r="C32" s="98">
        <f t="shared" si="1"/>
        <v>9745</v>
      </c>
      <c r="D32" s="99">
        <v>7892.0</v>
      </c>
      <c r="E32" s="99">
        <v>1853.0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136</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117</v>
      </c>
      <c r="B34" s="46" t="s">
        <v>245</v>
      </c>
      <c r="C34" s="98">
        <f t="shared" si="1"/>
        <v>13600</v>
      </c>
      <c r="D34" s="99">
        <v>13600.0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46" t="s">
        <v>242</v>
      </c>
      <c r="C35" s="98">
        <f t="shared" si="1"/>
        <v>13054</v>
      </c>
      <c r="D35" s="99">
        <v>10574.0</v>
      </c>
      <c r="E35" s="99">
        <v>1436.0</v>
      </c>
      <c r="F35" s="99">
        <v>1044.0</v>
      </c>
      <c r="G35" s="43"/>
      <c r="H35" s="43"/>
      <c r="I35" s="43"/>
      <c r="J35" s="43"/>
      <c r="K35" s="43"/>
      <c r="L35" s="43"/>
      <c r="M35" s="43"/>
      <c r="N35" s="43"/>
      <c r="O35" s="43"/>
      <c r="P35" s="43"/>
      <c r="Q35" s="43"/>
      <c r="R35" s="43"/>
      <c r="S35" s="43"/>
      <c r="T35" s="43"/>
      <c r="U35" s="43"/>
      <c r="V35" s="43"/>
      <c r="W35" s="43"/>
      <c r="X35" s="43"/>
      <c r="Y35" s="43"/>
      <c r="Z35" s="43"/>
    </row>
    <row r="36">
      <c r="A36" s="45" t="s">
        <v>50</v>
      </c>
      <c r="B36" s="102" t="s">
        <v>137</v>
      </c>
      <c r="C36" s="98">
        <f t="shared" si="1"/>
        <v>7321</v>
      </c>
      <c r="D36" s="99">
        <v>5930.0</v>
      </c>
      <c r="E36" s="99">
        <v>805.0</v>
      </c>
      <c r="F36" s="99">
        <v>586.0</v>
      </c>
      <c r="G36" s="43"/>
      <c r="H36" s="43"/>
      <c r="I36" s="43"/>
      <c r="J36" s="43"/>
      <c r="K36" s="43"/>
      <c r="L36" s="43"/>
      <c r="M36" s="43"/>
      <c r="N36" s="43"/>
      <c r="O36" s="43"/>
      <c r="P36" s="43"/>
      <c r="Q36" s="43"/>
      <c r="R36" s="43"/>
      <c r="S36" s="43"/>
      <c r="T36" s="43"/>
      <c r="U36" s="43"/>
      <c r="V36" s="43"/>
      <c r="W36" s="43"/>
      <c r="X36" s="43"/>
      <c r="Y36" s="43"/>
      <c r="Z36" s="43"/>
    </row>
    <row r="37">
      <c r="A37" s="45" t="s">
        <v>52</v>
      </c>
      <c r="B37" s="102" t="s">
        <v>140</v>
      </c>
      <c r="C37" s="98">
        <f t="shared" si="1"/>
        <v>6248</v>
      </c>
      <c r="D37" s="99">
        <v>6248.0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141</v>
      </c>
      <c r="C38" s="98">
        <f t="shared" si="1"/>
        <v>8311</v>
      </c>
      <c r="D38" s="99">
        <v>5424.0</v>
      </c>
      <c r="E38" s="99">
        <v>2505.0</v>
      </c>
      <c r="F38" s="99">
        <v>382.0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142</v>
      </c>
      <c r="C40" s="103">
        <f t="shared" ref="C40:F40" si="2">sum(C3:C39)</f>
        <v>652717</v>
      </c>
      <c r="D40" s="103">
        <f t="shared" si="2"/>
        <v>503281</v>
      </c>
      <c r="E40" s="103">
        <f t="shared" si="2"/>
        <v>108331</v>
      </c>
      <c r="F40" s="103">
        <f t="shared" si="2"/>
        <v>41105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LOFT: LGBTQ+ COMMUNITY CENTER</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143</v>
      </c>
      <c r="B2" s="45">
        <v>1.0</v>
      </c>
      <c r="C2" s="46" t="s">
        <v>144</v>
      </c>
      <c r="D2" s="110"/>
      <c r="E2" s="111">
        <v>128909.0</v>
      </c>
      <c r="F2" s="43"/>
      <c r="G2" s="43"/>
      <c r="H2" s="43"/>
      <c r="I2" s="43"/>
      <c r="J2" s="43"/>
      <c r="K2" s="43"/>
      <c r="L2" s="43"/>
      <c r="M2" s="43"/>
      <c r="N2" s="43"/>
      <c r="O2" s="43"/>
      <c r="P2" s="43"/>
      <c r="Q2" s="43"/>
      <c r="R2" s="43"/>
      <c r="S2" s="43"/>
      <c r="T2" s="43"/>
      <c r="U2" s="43"/>
      <c r="V2" s="43"/>
      <c r="W2" s="43"/>
      <c r="X2" s="43"/>
      <c r="Y2" s="43"/>
      <c r="Z2" s="43"/>
    </row>
    <row r="3">
      <c r="A3" s="49"/>
      <c r="B3" s="45">
        <v>2.0</v>
      </c>
      <c r="C3" s="46" t="s">
        <v>145</v>
      </c>
      <c r="D3" s="112"/>
      <c r="E3" s="111">
        <v>193715.0</v>
      </c>
      <c r="F3" s="43"/>
      <c r="G3" s="43"/>
      <c r="H3" s="43"/>
      <c r="I3" s="43"/>
      <c r="J3" s="43"/>
      <c r="K3" s="43"/>
      <c r="L3" s="43"/>
      <c r="M3" s="43"/>
      <c r="N3" s="43"/>
      <c r="O3" s="43"/>
      <c r="P3" s="43"/>
      <c r="Q3" s="43"/>
      <c r="R3" s="43"/>
      <c r="S3" s="43"/>
      <c r="T3" s="43"/>
      <c r="U3" s="43"/>
      <c r="V3" s="43"/>
      <c r="W3" s="43"/>
      <c r="X3" s="43"/>
      <c r="Y3" s="43"/>
      <c r="Z3" s="43"/>
    </row>
    <row r="4">
      <c r="A4" s="49"/>
      <c r="B4" s="45">
        <v>3.0</v>
      </c>
      <c r="C4" s="46" t="s">
        <v>146</v>
      </c>
      <c r="D4" s="110"/>
      <c r="E4" s="111">
        <v>48289.0</v>
      </c>
      <c r="F4" s="43"/>
      <c r="G4" s="43"/>
      <c r="H4" s="43"/>
      <c r="I4" s="43"/>
      <c r="J4" s="43"/>
      <c r="K4" s="43"/>
      <c r="L4" s="43"/>
      <c r="M4" s="43"/>
      <c r="N4" s="43"/>
      <c r="O4" s="43"/>
      <c r="P4" s="43"/>
      <c r="Q4" s="43"/>
      <c r="R4" s="43"/>
      <c r="S4" s="43"/>
      <c r="T4" s="43"/>
      <c r="U4" s="43"/>
      <c r="V4" s="43"/>
      <c r="W4" s="43"/>
      <c r="X4" s="43"/>
      <c r="Y4" s="43"/>
      <c r="Z4" s="43"/>
    </row>
    <row r="5">
      <c r="A5" s="49"/>
      <c r="B5" s="45">
        <v>4.0</v>
      </c>
      <c r="C5" s="46" t="s">
        <v>147</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148</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149</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150</v>
      </c>
      <c r="D8" s="112"/>
      <c r="E8" s="111">
        <v>1256.0</v>
      </c>
      <c r="F8" s="43"/>
      <c r="G8" s="43"/>
      <c r="H8" s="43"/>
      <c r="I8" s="43"/>
      <c r="J8" s="43"/>
      <c r="K8" s="43"/>
      <c r="L8" s="43"/>
      <c r="M8" s="43"/>
      <c r="N8" s="43"/>
      <c r="O8" s="43"/>
      <c r="P8" s="43"/>
      <c r="Q8" s="43"/>
      <c r="R8" s="43"/>
      <c r="S8" s="43"/>
      <c r="T8" s="43"/>
      <c r="U8" s="43"/>
      <c r="V8" s="43"/>
      <c r="W8" s="43"/>
      <c r="X8" s="43"/>
      <c r="Y8" s="43"/>
      <c r="Z8" s="43"/>
    </row>
    <row r="9">
      <c r="A9" s="49"/>
      <c r="B9" s="45">
        <v>8.0</v>
      </c>
      <c r="C9" s="46" t="s">
        <v>151</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152</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153</v>
      </c>
      <c r="C11" s="46" t="s">
        <v>154</v>
      </c>
      <c r="D11" s="111">
        <v>41657.0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155</v>
      </c>
      <c r="C12" s="46" t="s">
        <v>156</v>
      </c>
      <c r="D12" s="111">
        <v>34705.0</v>
      </c>
      <c r="E12" s="108">
        <f>D11-D12</f>
        <v>6952</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157</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158</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159</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160</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161</v>
      </c>
      <c r="D17" s="112"/>
      <c r="E17" s="111">
        <v>4433.0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162</v>
      </c>
      <c r="D18" s="113"/>
      <c r="E18" s="114">
        <f>sum(E2:E17)</f>
        <v>383554</v>
      </c>
      <c r="F18" s="43"/>
      <c r="G18" s="43"/>
      <c r="H18" s="43"/>
      <c r="I18" s="43"/>
      <c r="J18" s="43"/>
      <c r="K18" s="43"/>
      <c r="L18" s="43"/>
      <c r="M18" s="43"/>
      <c r="N18" s="43"/>
      <c r="O18" s="43"/>
      <c r="P18" s="43"/>
      <c r="Q18" s="43"/>
      <c r="R18" s="43"/>
      <c r="S18" s="43"/>
      <c r="T18" s="43"/>
      <c r="U18" s="43"/>
      <c r="V18" s="43"/>
      <c r="W18" s="43"/>
      <c r="X18" s="43"/>
      <c r="Y18" s="43"/>
      <c r="Z18" s="43"/>
    </row>
    <row r="19">
      <c r="A19" s="44" t="s">
        <v>163</v>
      </c>
      <c r="B19" s="115">
        <v>17.0</v>
      </c>
      <c r="C19" s="116" t="s">
        <v>164</v>
      </c>
      <c r="D19" s="117"/>
      <c r="E19" s="111">
        <v>18175.0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165</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166</v>
      </c>
      <c r="D21" s="117"/>
      <c r="E21" s="111">
        <v>55132.0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167</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168</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169</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170</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171</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172</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173</v>
      </c>
      <c r="D28" s="125"/>
      <c r="E28" s="126">
        <f>sum(E19:E27)</f>
        <v>73307</v>
      </c>
      <c r="F28" s="43"/>
      <c r="G28" s="43"/>
      <c r="H28" s="43"/>
      <c r="I28" s="43"/>
      <c r="J28" s="43"/>
      <c r="K28" s="43"/>
      <c r="L28" s="43"/>
      <c r="M28" s="43"/>
      <c r="N28" s="43"/>
      <c r="O28" s="43"/>
      <c r="P28" s="43"/>
      <c r="Q28" s="43"/>
      <c r="R28" s="43"/>
      <c r="S28" s="43"/>
      <c r="T28" s="43"/>
      <c r="U28" s="43"/>
      <c r="V28" s="43"/>
      <c r="W28" s="43"/>
      <c r="X28" s="43"/>
      <c r="Y28" s="43"/>
      <c r="Z28" s="43"/>
    </row>
    <row r="29">
      <c r="A29" s="65" t="s">
        <v>174</v>
      </c>
      <c r="B29" s="127"/>
      <c r="C29" s="128" t="s">
        <v>175</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176</v>
      </c>
      <c r="D30" s="117"/>
      <c r="E30" s="111">
        <v>295600.0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177</v>
      </c>
      <c r="D31" s="117"/>
      <c r="E31" s="111">
        <v>14647.0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178</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179</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180</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181</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182</v>
      </c>
      <c r="D36" s="131"/>
      <c r="E36" s="126">
        <f>sum(E30:E35)</f>
        <v>310247</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183</v>
      </c>
      <c r="D37" s="135"/>
      <c r="E37" s="136">
        <f>E36+E28</f>
        <v>383554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THE LOFT: LGBTQ+ COMMUNITY CENTER</v>
      </c>
      <c r="B1" s="2">
        <f>'Revenues 2023'!C1</f>
        <v>2023</v>
      </c>
      <c r="C1" s="174"/>
      <c r="D1" s="138"/>
      <c r="E1" s="139"/>
      <c r="F1" s="43"/>
      <c r="G1" s="43"/>
      <c r="H1" s="43"/>
      <c r="I1" s="43"/>
      <c r="J1" s="43"/>
      <c r="K1" s="43"/>
      <c r="L1" s="43"/>
      <c r="M1" s="43"/>
      <c r="N1" s="43"/>
      <c r="O1" s="43"/>
      <c r="P1" s="43"/>
      <c r="Q1" s="43"/>
      <c r="R1" s="43"/>
      <c r="S1" s="43"/>
      <c r="T1" s="43"/>
      <c r="U1" s="43"/>
      <c r="V1" s="43"/>
      <c r="W1" s="43"/>
      <c r="X1" s="43"/>
      <c r="Y1" s="43"/>
    </row>
    <row r="2">
      <c r="A2" s="140" t="s">
        <v>184</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185</v>
      </c>
      <c r="C3" s="144" t="s">
        <v>186</v>
      </c>
      <c r="D3" s="145">
        <f>'Expenses 2023'!C40</f>
        <v>652717</v>
      </c>
      <c r="E3" s="146"/>
      <c r="F3" s="43"/>
      <c r="G3" s="43"/>
      <c r="H3" s="43"/>
      <c r="I3" s="43"/>
      <c r="J3" s="43"/>
      <c r="K3" s="43"/>
      <c r="L3" s="43"/>
      <c r="M3" s="43"/>
      <c r="N3" s="43"/>
      <c r="O3" s="43"/>
      <c r="P3" s="43"/>
      <c r="Q3" s="43"/>
      <c r="R3" s="43"/>
      <c r="S3" s="43"/>
      <c r="T3" s="43"/>
      <c r="U3" s="43"/>
      <c r="V3" s="43"/>
      <c r="W3" s="43"/>
      <c r="X3" s="43"/>
      <c r="Y3" s="43"/>
    </row>
    <row r="4">
      <c r="A4" s="138"/>
      <c r="B4" s="49"/>
      <c r="C4" s="144" t="s">
        <v>187</v>
      </c>
      <c r="D4" s="145">
        <f>'Expenses 2023'!C31</f>
        <v>4413</v>
      </c>
      <c r="E4" s="146"/>
      <c r="F4" s="43"/>
      <c r="G4" s="43"/>
      <c r="H4" s="43"/>
      <c r="I4" s="43"/>
      <c r="J4" s="43"/>
      <c r="K4" s="43"/>
      <c r="L4" s="43"/>
      <c r="M4" s="43"/>
      <c r="N4" s="43"/>
      <c r="O4" s="43"/>
      <c r="P4" s="43"/>
      <c r="Q4" s="43"/>
      <c r="R4" s="43"/>
      <c r="S4" s="43"/>
      <c r="T4" s="43"/>
      <c r="U4" s="43"/>
      <c r="V4" s="43"/>
      <c r="W4" s="43"/>
      <c r="X4" s="43"/>
      <c r="Y4" s="43"/>
    </row>
    <row r="5">
      <c r="A5" s="138"/>
      <c r="B5" s="49"/>
      <c r="C5" s="144" t="s">
        <v>188</v>
      </c>
      <c r="D5" s="145">
        <f>D3-D4</f>
        <v>648304</v>
      </c>
      <c r="E5" s="146"/>
      <c r="F5" s="43"/>
      <c r="G5" s="43"/>
      <c r="H5" s="43"/>
      <c r="I5" s="43"/>
      <c r="J5" s="43"/>
      <c r="K5" s="43"/>
      <c r="L5" s="43"/>
      <c r="M5" s="43"/>
      <c r="N5" s="43"/>
      <c r="O5" s="43"/>
      <c r="P5" s="43"/>
      <c r="Q5" s="43"/>
      <c r="R5" s="43"/>
      <c r="S5" s="43"/>
      <c r="T5" s="43"/>
      <c r="U5" s="43"/>
      <c r="V5" s="43"/>
      <c r="W5" s="43"/>
      <c r="X5" s="43"/>
      <c r="Y5" s="43"/>
    </row>
    <row r="6">
      <c r="A6" s="138"/>
      <c r="B6" s="49"/>
      <c r="C6" s="144" t="s">
        <v>189</v>
      </c>
      <c r="D6" s="145">
        <f>D5/12</f>
        <v>54025.33333</v>
      </c>
      <c r="E6" s="146"/>
      <c r="F6" s="43"/>
      <c r="G6" s="43"/>
      <c r="H6" s="43"/>
      <c r="I6" s="43"/>
      <c r="J6" s="43"/>
      <c r="K6" s="43"/>
      <c r="L6" s="43"/>
      <c r="M6" s="43"/>
      <c r="N6" s="43"/>
      <c r="O6" s="43"/>
      <c r="P6" s="43"/>
      <c r="Q6" s="43"/>
      <c r="R6" s="43"/>
      <c r="S6" s="43"/>
      <c r="T6" s="43"/>
      <c r="U6" s="43"/>
      <c r="V6" s="43"/>
      <c r="W6" s="43"/>
      <c r="X6" s="43"/>
      <c r="Y6" s="43"/>
    </row>
    <row r="7">
      <c r="A7" s="138"/>
      <c r="B7" s="49"/>
      <c r="C7" s="144" t="s">
        <v>190</v>
      </c>
      <c r="D7" s="75">
        <f>'Balance Sheet 2023'!E2+'Balance Sheet 2023'!E3</f>
        <v>322624</v>
      </c>
      <c r="E7" s="146"/>
      <c r="F7" s="43"/>
      <c r="G7" s="43"/>
      <c r="H7" s="43"/>
      <c r="I7" s="43"/>
      <c r="J7" s="43"/>
      <c r="K7" s="43"/>
      <c r="L7" s="43"/>
      <c r="M7" s="43"/>
      <c r="N7" s="43"/>
      <c r="O7" s="43"/>
      <c r="P7" s="43"/>
      <c r="Q7" s="43"/>
      <c r="R7" s="43"/>
      <c r="S7" s="43"/>
      <c r="T7" s="43"/>
      <c r="U7" s="43"/>
      <c r="V7" s="43"/>
      <c r="W7" s="43"/>
      <c r="X7" s="43"/>
      <c r="Y7" s="43"/>
    </row>
    <row r="8">
      <c r="A8" s="138"/>
      <c r="B8" s="49"/>
      <c r="C8" s="147" t="s">
        <v>184</v>
      </c>
      <c r="D8" s="148">
        <f>D7/D6</f>
        <v>5.971716972</v>
      </c>
      <c r="E8" s="149" t="s">
        <v>191</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192</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193</v>
      </c>
      <c r="C11" s="144" t="s">
        <v>194</v>
      </c>
      <c r="D11" s="75">
        <f>'Balance Sheet 2023'!E30</f>
        <v>295600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195</v>
      </c>
      <c r="D12" s="75">
        <f>'Expenses 2023'!C40</f>
        <v>652717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196</v>
      </c>
      <c r="D13" s="145">
        <f>D12/12</f>
        <v>54393.08333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192</v>
      </c>
      <c r="D14" s="148">
        <f>D11/D13</f>
        <v>5.434514499</v>
      </c>
      <c r="E14" s="149" t="s">
        <v>191</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197</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198</v>
      </c>
      <c r="C17" s="144" t="s">
        <v>199</v>
      </c>
      <c r="D17" s="75">
        <f>sum('Balance Sheet 2023'!E13:E15)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195</v>
      </c>
      <c r="D18" s="75">
        <f>'Expenses 2023'!C40</f>
        <v>652717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196</v>
      </c>
      <c r="D19" s="145">
        <f>D18/12</f>
        <v>54393.08333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200</v>
      </c>
      <c r="D20" s="148">
        <f>D17/D19</f>
        <v>0</v>
      </c>
      <c r="E20" s="149" t="s">
        <v>191</v>
      </c>
      <c r="F20" s="43"/>
      <c r="G20" s="43"/>
      <c r="H20" s="43"/>
      <c r="I20" s="43"/>
      <c r="J20" s="43"/>
      <c r="K20" s="43"/>
      <c r="L20" s="43"/>
      <c r="M20" s="43"/>
      <c r="N20" s="43"/>
      <c r="O20" s="43"/>
      <c r="P20" s="43"/>
      <c r="Q20" s="43"/>
      <c r="R20" s="43"/>
      <c r="S20" s="43"/>
      <c r="T20" s="43"/>
      <c r="U20" s="43"/>
      <c r="V20" s="43"/>
      <c r="W20" s="43"/>
      <c r="X20" s="43"/>
      <c r="Y20" s="43"/>
    </row>
    <row r="21">
      <c r="A21" s="138"/>
      <c r="B21" s="49"/>
      <c r="C21" s="153" t="s">
        <v>201</v>
      </c>
      <c r="D21" s="154">
        <f>D20+D8</f>
        <v>5.971716972</v>
      </c>
      <c r="E21" s="155" t="s">
        <v>191</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202</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203</v>
      </c>
      <c r="C24" s="159"/>
      <c r="D24" s="160">
        <f>max('Revenues 2023'!E2:E7)</f>
        <v>462705</v>
      </c>
      <c r="E24" s="161" t="s">
        <v>204</v>
      </c>
      <c r="F24" s="43"/>
      <c r="G24" s="43"/>
      <c r="H24" s="43"/>
      <c r="I24" s="43"/>
      <c r="J24" s="43"/>
      <c r="K24" s="43"/>
      <c r="L24" s="43"/>
      <c r="M24" s="43"/>
      <c r="N24" s="43"/>
      <c r="O24" s="43"/>
      <c r="P24" s="43"/>
      <c r="Q24" s="43"/>
      <c r="R24" s="43"/>
      <c r="S24" s="43"/>
      <c r="T24" s="43"/>
      <c r="U24" s="43"/>
      <c r="V24" s="43"/>
      <c r="W24" s="43"/>
      <c r="X24" s="43"/>
      <c r="Y24" s="43"/>
    </row>
    <row r="25">
      <c r="A25" s="138"/>
      <c r="B25" s="49"/>
      <c r="C25" s="144" t="s">
        <v>205</v>
      </c>
      <c r="D25" s="145">
        <f>'Revenues 2023'!F44</f>
        <v>640408</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202</v>
      </c>
      <c r="D26" s="162">
        <f>D24/D25</f>
        <v>0.7225159586</v>
      </c>
      <c r="E26" s="149" t="s">
        <v>206</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207</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208</v>
      </c>
      <c r="C29" s="144" t="s">
        <v>209</v>
      </c>
      <c r="D29" s="75">
        <f>SUM('Expenses 2023'!C7:C9)</f>
        <v>429791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210</v>
      </c>
      <c r="D30" s="75">
        <f>SUM('Expenses 2023'!C10:C12)</f>
        <v>61697</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211</v>
      </c>
      <c r="D31" s="75">
        <f>sum(D29:D30)</f>
        <v>491488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186</v>
      </c>
      <c r="D32" s="75">
        <f>'Expenses 2023'!C40</f>
        <v>652717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212</v>
      </c>
      <c r="D33" s="162">
        <f>D31/D32</f>
        <v>0.7529878952</v>
      </c>
      <c r="E33" s="149" t="s">
        <v>213</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214</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215</v>
      </c>
      <c r="C36" s="144" t="s">
        <v>216</v>
      </c>
      <c r="D36" s="75">
        <f>SUM('Expenses 2023'!C10:C11)</f>
        <v>15590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209</v>
      </c>
      <c r="D37" s="75">
        <f>SUM('Expenses 2023'!C7:C9)</f>
        <v>429791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214</v>
      </c>
      <c r="D38" s="162">
        <f>D36/D37</f>
        <v>0.03627344453</v>
      </c>
      <c r="E38" s="149" t="s">
        <v>217</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218</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219</v>
      </c>
      <c r="C41" s="147" t="s">
        <v>246</v>
      </c>
      <c r="D41" s="75">
        <f>'Expenses 2023'!D40</f>
        <v>503281</v>
      </c>
      <c r="E41" s="164">
        <f t="shared" ref="E41:E44" si="1">D41/$D$44</f>
        <v>0.7710554498</v>
      </c>
      <c r="F41" s="43"/>
      <c r="G41" s="43"/>
      <c r="H41" s="43"/>
      <c r="I41" s="43"/>
      <c r="J41" s="43"/>
      <c r="K41" s="43"/>
      <c r="L41" s="43"/>
      <c r="M41" s="43"/>
      <c r="N41" s="43"/>
      <c r="O41" s="43"/>
      <c r="P41" s="43"/>
      <c r="Q41" s="43"/>
      <c r="R41" s="43"/>
      <c r="S41" s="43"/>
      <c r="T41" s="43"/>
      <c r="U41" s="43"/>
      <c r="V41" s="43"/>
      <c r="W41" s="43"/>
      <c r="X41" s="43"/>
      <c r="Y41" s="43"/>
    </row>
    <row r="42">
      <c r="A42" s="138"/>
      <c r="B42" s="49"/>
      <c r="C42" s="147" t="s">
        <v>221</v>
      </c>
      <c r="D42" s="145">
        <f>'Expenses 2023'!E40</f>
        <v>108331</v>
      </c>
      <c r="E42" s="164">
        <f t="shared" si="1"/>
        <v>0.1659693251</v>
      </c>
      <c r="F42" s="43"/>
      <c r="G42" s="43"/>
      <c r="H42" s="43"/>
      <c r="I42" s="43"/>
      <c r="J42" s="43"/>
      <c r="K42" s="43"/>
      <c r="L42" s="43"/>
      <c r="M42" s="43"/>
      <c r="N42" s="43"/>
      <c r="O42" s="43"/>
      <c r="P42" s="43"/>
      <c r="Q42" s="43"/>
      <c r="R42" s="43"/>
      <c r="S42" s="43"/>
      <c r="T42" s="43"/>
      <c r="U42" s="43"/>
      <c r="V42" s="43"/>
      <c r="W42" s="43"/>
      <c r="X42" s="43"/>
      <c r="Y42" s="43"/>
    </row>
    <row r="43">
      <c r="A43" s="138"/>
      <c r="B43" s="49"/>
      <c r="C43" s="147" t="s">
        <v>222</v>
      </c>
      <c r="D43" s="145">
        <f>'Expenses 2023'!F40</f>
        <v>41105</v>
      </c>
      <c r="E43" s="164">
        <f t="shared" si="1"/>
        <v>0.0629752251</v>
      </c>
      <c r="F43" s="43"/>
      <c r="G43" s="43"/>
      <c r="H43" s="43"/>
      <c r="I43" s="43"/>
      <c r="J43" s="43"/>
      <c r="K43" s="43"/>
      <c r="L43" s="43"/>
      <c r="M43" s="43"/>
      <c r="N43" s="43"/>
      <c r="O43" s="43"/>
      <c r="P43" s="43"/>
      <c r="Q43" s="43"/>
      <c r="R43" s="43"/>
      <c r="S43" s="43"/>
      <c r="T43" s="43"/>
      <c r="U43" s="43"/>
      <c r="V43" s="43"/>
      <c r="W43" s="43"/>
      <c r="X43" s="43"/>
      <c r="Y43" s="43"/>
    </row>
    <row r="44">
      <c r="A44" s="138"/>
      <c r="B44" s="49"/>
      <c r="C44" s="144" t="s">
        <v>186</v>
      </c>
      <c r="D44" s="145">
        <f>sum(D41:D43)</f>
        <v>652717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223</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224</v>
      </c>
      <c r="C47" s="144" t="s">
        <v>225</v>
      </c>
      <c r="D47" s="145">
        <f>'Revenues 2023'!F9</f>
        <v>615807</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226</v>
      </c>
      <c r="D48" s="145">
        <f>'Expenses 2023'!F40</f>
        <v>41105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227</v>
      </c>
      <c r="D49" s="165">
        <f>D47/D48</f>
        <v>14.98131614</v>
      </c>
      <c r="E49" s="149" t="s">
        <v>228</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229</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230</v>
      </c>
      <c r="C52" s="144" t="s">
        <v>231</v>
      </c>
      <c r="D52" s="145">
        <f>sum('Balance Sheet 2023'!E2:E10)</f>
        <v>372169</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232</v>
      </c>
      <c r="D53" s="145">
        <f>sum('Balance Sheet 2023'!E19:E22)</f>
        <v>73307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233</v>
      </c>
      <c r="D54" s="167">
        <f>D52/D53</f>
        <v>5.076854871</v>
      </c>
      <c r="E54" s="149" t="s">
        <v>234</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235</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236</v>
      </c>
      <c r="C57" s="144" t="s">
        <v>237</v>
      </c>
      <c r="D57" s="145">
        <f>'Balance Sheet 2023'!E26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238</v>
      </c>
      <c r="D58" s="145">
        <f>'Balance Sheet 2023'!E18</f>
        <v>383554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239</v>
      </c>
      <c r="D59" s="168">
        <f>D57/D58</f>
        <v>0</v>
      </c>
      <c r="E59" s="149" t="s">
        <v>240</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THE LOFT: LGBTQ+ COMMUNITY CENTER</v>
      </c>
      <c r="B1" s="2" t="s">
        <v>247</v>
      </c>
      <c r="C1" s="138"/>
      <c r="D1" s="138"/>
      <c r="E1" s="138"/>
      <c r="F1" s="139"/>
      <c r="G1" s="139"/>
      <c r="H1" s="139"/>
      <c r="I1" s="43"/>
      <c r="J1" s="43"/>
      <c r="K1" s="43"/>
      <c r="L1" s="43"/>
      <c r="M1" s="43"/>
      <c r="N1" s="43"/>
      <c r="O1" s="43"/>
      <c r="P1" s="43"/>
      <c r="Q1" s="43"/>
      <c r="R1" s="43"/>
      <c r="S1" s="43"/>
      <c r="T1" s="43"/>
      <c r="U1" s="43"/>
      <c r="V1" s="43"/>
      <c r="W1" s="43"/>
      <c r="X1" s="43"/>
      <c r="Y1" s="43"/>
    </row>
    <row r="2">
      <c r="A2" s="140" t="s">
        <v>184</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185</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248</v>
      </c>
      <c r="E4" s="45" t="s">
        <v>249</v>
      </c>
      <c r="F4" s="45" t="s">
        <v>250</v>
      </c>
      <c r="G4" s="59" t="s">
        <v>251</v>
      </c>
      <c r="H4" s="59"/>
      <c r="I4" s="43"/>
      <c r="J4" s="43"/>
      <c r="K4" s="43"/>
      <c r="L4" s="43"/>
      <c r="M4" s="43"/>
      <c r="N4" s="43"/>
      <c r="O4" s="43"/>
      <c r="P4" s="43"/>
      <c r="Q4" s="43"/>
      <c r="R4" s="43"/>
      <c r="S4" s="43"/>
      <c r="T4" s="43"/>
      <c r="U4" s="43"/>
      <c r="V4" s="43"/>
      <c r="W4" s="43"/>
      <c r="X4" s="43"/>
      <c r="Y4" s="43"/>
    </row>
    <row r="5">
      <c r="A5" s="138"/>
      <c r="B5" s="49"/>
      <c r="C5" s="147" t="s">
        <v>184</v>
      </c>
      <c r="D5" s="175">
        <f>'Ratios 2021'!D8</f>
        <v>5.77008592</v>
      </c>
      <c r="E5" s="175">
        <f>'Ratios 2022'!D8</f>
        <v>5.387388056</v>
      </c>
      <c r="F5" s="175">
        <f>'Ratios 2023'!D8</f>
        <v>5.971716972</v>
      </c>
      <c r="G5" s="175">
        <f>average(D5:F5)</f>
        <v>5.709730316</v>
      </c>
      <c r="H5" s="149" t="s">
        <v>191</v>
      </c>
      <c r="I5" s="43"/>
      <c r="J5" s="43"/>
      <c r="K5" s="43"/>
      <c r="L5" s="43"/>
      <c r="M5" s="43"/>
      <c r="N5" s="43"/>
      <c r="O5" s="43"/>
      <c r="P5" s="43"/>
      <c r="Q5" s="43"/>
      <c r="R5" s="43"/>
      <c r="S5" s="43"/>
      <c r="T5" s="43"/>
      <c r="U5" s="43"/>
      <c r="V5" s="43"/>
      <c r="W5" s="43"/>
      <c r="X5" s="43"/>
      <c r="Y5" s="43"/>
    </row>
    <row r="6">
      <c r="A6" s="138"/>
      <c r="B6" s="52"/>
      <c r="C6" s="45"/>
      <c r="D6" s="45"/>
      <c r="E6" s="45"/>
      <c r="F6" s="176"/>
      <c r="G6" s="176"/>
      <c r="H6" s="176"/>
      <c r="I6" s="43"/>
      <c r="J6" s="43"/>
      <c r="K6" s="43"/>
      <c r="L6" s="43"/>
      <c r="M6" s="43"/>
      <c r="N6" s="43"/>
      <c r="O6" s="43"/>
      <c r="P6" s="43"/>
      <c r="Q6" s="43"/>
      <c r="R6" s="43"/>
      <c r="S6" s="43"/>
      <c r="T6" s="43"/>
      <c r="U6" s="43"/>
      <c r="V6" s="43"/>
      <c r="W6" s="43"/>
      <c r="X6" s="43"/>
      <c r="Y6" s="43"/>
    </row>
    <row r="7">
      <c r="A7" s="140" t="s">
        <v>192</v>
      </c>
      <c r="B7" s="5"/>
      <c r="C7" s="177"/>
      <c r="D7" s="177"/>
      <c r="E7" s="177"/>
      <c r="F7" s="177"/>
      <c r="G7" s="177"/>
      <c r="H7" s="177"/>
      <c r="I7" s="43"/>
      <c r="J7" s="43"/>
      <c r="K7" s="43"/>
      <c r="L7" s="43"/>
      <c r="M7" s="43"/>
      <c r="N7" s="43"/>
      <c r="O7" s="43"/>
      <c r="P7" s="43"/>
      <c r="Q7" s="43"/>
      <c r="R7" s="43"/>
      <c r="S7" s="43"/>
      <c r="T7" s="43"/>
      <c r="U7" s="43"/>
      <c r="V7" s="43"/>
      <c r="W7" s="43"/>
      <c r="X7" s="43"/>
      <c r="Y7" s="43"/>
    </row>
    <row r="8">
      <c r="A8" s="138"/>
      <c r="B8" s="143" t="s">
        <v>193</v>
      </c>
      <c r="C8" s="71"/>
      <c r="D8" s="71"/>
      <c r="E8" s="176"/>
      <c r="F8" s="176"/>
      <c r="G8" s="176"/>
      <c r="H8" s="176"/>
      <c r="I8" s="43"/>
      <c r="J8" s="43"/>
      <c r="K8" s="43"/>
      <c r="L8" s="43"/>
      <c r="M8" s="43"/>
      <c r="N8" s="43"/>
      <c r="O8" s="43"/>
      <c r="P8" s="43"/>
      <c r="Q8" s="43"/>
      <c r="R8" s="43"/>
      <c r="S8" s="43"/>
      <c r="T8" s="43"/>
      <c r="U8" s="43"/>
      <c r="V8" s="43"/>
      <c r="W8" s="43"/>
      <c r="X8" s="43"/>
      <c r="Y8" s="43"/>
    </row>
    <row r="9">
      <c r="A9" s="138"/>
      <c r="B9" s="49"/>
      <c r="C9" s="45"/>
      <c r="D9" s="45" t="s">
        <v>248</v>
      </c>
      <c r="E9" s="45" t="s">
        <v>249</v>
      </c>
      <c r="F9" s="45" t="s">
        <v>250</v>
      </c>
      <c r="G9" s="59" t="s">
        <v>251</v>
      </c>
      <c r="H9" s="59"/>
      <c r="I9" s="43"/>
      <c r="J9" s="43"/>
      <c r="K9" s="43"/>
      <c r="L9" s="43"/>
      <c r="M9" s="43"/>
      <c r="N9" s="43"/>
      <c r="O9" s="43"/>
      <c r="P9" s="43"/>
      <c r="Q9" s="43"/>
      <c r="R9" s="43"/>
      <c r="S9" s="43"/>
      <c r="T9" s="43"/>
      <c r="U9" s="43"/>
      <c r="V9" s="43"/>
      <c r="W9" s="43"/>
      <c r="X9" s="43"/>
      <c r="Y9" s="43"/>
    </row>
    <row r="10">
      <c r="A10" s="138"/>
      <c r="B10" s="49"/>
      <c r="C10" s="147" t="s">
        <v>192</v>
      </c>
      <c r="D10" s="148">
        <f>'Ratios 2021'!D14</f>
        <v>4.591371517</v>
      </c>
      <c r="E10" s="148">
        <f>'Ratios 2022'!D14</f>
        <v>4.443662215</v>
      </c>
      <c r="F10" s="148">
        <f>'Ratios 2023'!D14</f>
        <v>5.434514499</v>
      </c>
      <c r="G10" s="175">
        <f>average(D10:F10)</f>
        <v>4.823182744</v>
      </c>
      <c r="H10" s="149" t="s">
        <v>191</v>
      </c>
      <c r="I10" s="43"/>
      <c r="J10" s="43"/>
      <c r="K10" s="43"/>
      <c r="L10" s="43"/>
      <c r="M10" s="43"/>
      <c r="N10" s="43"/>
      <c r="O10" s="43"/>
      <c r="P10" s="43"/>
      <c r="Q10" s="43"/>
      <c r="R10" s="43"/>
      <c r="S10" s="43"/>
      <c r="T10" s="43"/>
      <c r="U10" s="43"/>
      <c r="V10" s="43"/>
      <c r="W10" s="43"/>
      <c r="X10" s="43"/>
      <c r="Y10" s="43"/>
    </row>
    <row r="11">
      <c r="A11" s="138"/>
      <c r="B11" s="52"/>
      <c r="C11" s="45"/>
      <c r="D11" s="45"/>
      <c r="E11" s="45"/>
      <c r="F11" s="176"/>
      <c r="G11" s="176"/>
      <c r="H11" s="176"/>
      <c r="I11" s="43"/>
      <c r="J11" s="43"/>
      <c r="K11" s="43"/>
      <c r="L11" s="43"/>
      <c r="M11" s="43"/>
      <c r="N11" s="43"/>
      <c r="O11" s="43"/>
      <c r="P11" s="43"/>
      <c r="Q11" s="43"/>
      <c r="R11" s="43"/>
      <c r="S11" s="43"/>
      <c r="T11" s="43"/>
      <c r="U11" s="43"/>
      <c r="V11" s="43"/>
      <c r="W11" s="43"/>
      <c r="X11" s="43"/>
      <c r="Y11" s="43"/>
    </row>
    <row r="12">
      <c r="A12" s="140" t="s">
        <v>197</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198</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248</v>
      </c>
      <c r="E14" s="45" t="s">
        <v>249</v>
      </c>
      <c r="F14" s="45" t="s">
        <v>250</v>
      </c>
      <c r="G14" s="59" t="s">
        <v>251</v>
      </c>
      <c r="H14" s="59"/>
      <c r="I14" s="43"/>
      <c r="J14" s="43"/>
      <c r="K14" s="43"/>
      <c r="L14" s="43"/>
      <c r="M14" s="43"/>
      <c r="N14" s="43"/>
      <c r="O14" s="43"/>
      <c r="P14" s="43"/>
      <c r="Q14" s="43"/>
      <c r="R14" s="43"/>
      <c r="S14" s="43"/>
      <c r="T14" s="43"/>
      <c r="U14" s="43"/>
      <c r="V14" s="43"/>
      <c r="W14" s="43"/>
      <c r="X14" s="43"/>
      <c r="Y14" s="43"/>
    </row>
    <row r="15">
      <c r="A15" s="138"/>
      <c r="B15" s="49"/>
      <c r="C15" s="147" t="s">
        <v>200</v>
      </c>
      <c r="D15" s="178">
        <f>'Ratios 2021'!D20</f>
        <v>0</v>
      </c>
      <c r="E15" s="178">
        <f>'Ratios 2022'!D20</f>
        <v>0</v>
      </c>
      <c r="F15" s="178">
        <f>'Ratios 2023'!D20</f>
        <v>0</v>
      </c>
      <c r="G15" s="175">
        <f>average(D15:F15)</f>
        <v>0</v>
      </c>
      <c r="H15" s="149" t="s">
        <v>191</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202</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203</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248</v>
      </c>
      <c r="E19" s="45" t="s">
        <v>249</v>
      </c>
      <c r="F19" s="45" t="s">
        <v>250</v>
      </c>
      <c r="G19" s="59" t="s">
        <v>251</v>
      </c>
      <c r="H19" s="59"/>
      <c r="I19" s="43"/>
      <c r="J19" s="43"/>
      <c r="K19" s="43"/>
      <c r="L19" s="43"/>
      <c r="M19" s="43"/>
      <c r="N19" s="43"/>
      <c r="O19" s="43"/>
      <c r="P19" s="43"/>
      <c r="Q19" s="43"/>
      <c r="R19" s="43"/>
      <c r="S19" s="43"/>
      <c r="T19" s="43"/>
      <c r="U19" s="43"/>
      <c r="V19" s="43"/>
      <c r="W19" s="43"/>
      <c r="X19" s="43"/>
      <c r="Y19" s="43"/>
    </row>
    <row r="20">
      <c r="A20" s="138"/>
      <c r="B20" s="49"/>
      <c r="C20" s="147" t="s">
        <v>202</v>
      </c>
      <c r="D20" s="162">
        <f>'Ratios 2021'!D26</f>
        <v>0.8226494396</v>
      </c>
      <c r="E20" s="162">
        <f>'Ratios 2022'!D26</f>
        <v>0.5856152221</v>
      </c>
      <c r="F20" s="162">
        <f>'Ratios 2023'!D26</f>
        <v>0.7225159586</v>
      </c>
      <c r="G20" s="179">
        <f>average(D20:F20)</f>
        <v>0.7102602068</v>
      </c>
      <c r="H20" s="149" t="s">
        <v>206</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207</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208</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248</v>
      </c>
      <c r="E24" s="45" t="s">
        <v>249</v>
      </c>
      <c r="F24" s="45" t="s">
        <v>250</v>
      </c>
      <c r="G24" s="59" t="s">
        <v>251</v>
      </c>
      <c r="H24" s="59"/>
      <c r="I24" s="43"/>
      <c r="J24" s="43"/>
      <c r="K24" s="43"/>
      <c r="L24" s="43"/>
      <c r="M24" s="43"/>
      <c r="N24" s="43"/>
      <c r="O24" s="43"/>
      <c r="P24" s="43"/>
      <c r="Q24" s="43"/>
      <c r="R24" s="43"/>
      <c r="S24" s="43"/>
      <c r="T24" s="43"/>
      <c r="U24" s="43"/>
      <c r="V24" s="43"/>
      <c r="W24" s="43"/>
      <c r="X24" s="43"/>
      <c r="Y24" s="43"/>
    </row>
    <row r="25">
      <c r="A25" s="138"/>
      <c r="B25" s="49"/>
      <c r="C25" s="147" t="s">
        <v>212</v>
      </c>
      <c r="D25" s="162">
        <f>'Ratios 2021'!D33</f>
        <v>0.7337312908</v>
      </c>
      <c r="E25" s="162">
        <f>'Ratios 2022'!D33</f>
        <v>0.7674935397</v>
      </c>
      <c r="F25" s="162">
        <f>'Ratios 2023'!D33</f>
        <v>0.7529878952</v>
      </c>
      <c r="G25" s="179">
        <f>average(D25:F25)</f>
        <v>0.7514042419</v>
      </c>
      <c r="H25" s="149" t="s">
        <v>213</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214</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215</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248</v>
      </c>
      <c r="E29" s="45" t="s">
        <v>249</v>
      </c>
      <c r="F29" s="45" t="s">
        <v>250</v>
      </c>
      <c r="G29" s="59" t="s">
        <v>251</v>
      </c>
      <c r="H29" s="59"/>
      <c r="I29" s="43"/>
      <c r="J29" s="43"/>
      <c r="K29" s="43"/>
      <c r="L29" s="43"/>
      <c r="M29" s="43"/>
      <c r="N29" s="43"/>
      <c r="O29" s="43"/>
      <c r="P29" s="43"/>
      <c r="Q29" s="43"/>
      <c r="R29" s="43"/>
      <c r="S29" s="43"/>
      <c r="T29" s="43"/>
      <c r="U29" s="43"/>
      <c r="V29" s="43"/>
      <c r="W29" s="43"/>
      <c r="X29" s="43"/>
      <c r="Y29" s="43"/>
    </row>
    <row r="30">
      <c r="A30" s="138"/>
      <c r="B30" s="49"/>
      <c r="C30" s="147" t="s">
        <v>214</v>
      </c>
      <c r="D30" s="162">
        <f>'Ratios 2021'!D38</f>
        <v>0.04950679108</v>
      </c>
      <c r="E30" s="162">
        <f>'Ratios 2022'!D38</f>
        <v>0.06196311137</v>
      </c>
      <c r="F30" s="162">
        <f>'Ratios 2023'!D38</f>
        <v>0.03627344453</v>
      </c>
      <c r="G30" s="179">
        <f>average(D30:F30)</f>
        <v>0.04924778233</v>
      </c>
      <c r="H30" s="149" t="s">
        <v>217</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218</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219</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248</v>
      </c>
      <c r="E34" s="45" t="s">
        <v>249</v>
      </c>
      <c r="F34" s="45" t="s">
        <v>250</v>
      </c>
      <c r="G34" s="59" t="s">
        <v>251</v>
      </c>
      <c r="H34" s="59"/>
      <c r="I34" s="43"/>
      <c r="J34" s="43"/>
      <c r="K34" s="43"/>
      <c r="L34" s="43"/>
      <c r="M34" s="43"/>
      <c r="N34" s="43"/>
      <c r="O34" s="43"/>
      <c r="P34" s="43"/>
      <c r="Q34" s="43"/>
      <c r="R34" s="43"/>
      <c r="S34" s="43"/>
      <c r="T34" s="43"/>
      <c r="U34" s="43"/>
      <c r="V34" s="43"/>
      <c r="W34" s="43"/>
      <c r="X34" s="43"/>
      <c r="Y34" s="43"/>
    </row>
    <row r="35">
      <c r="A35" s="138"/>
      <c r="B35" s="49"/>
      <c r="C35" s="147" t="s">
        <v>252</v>
      </c>
      <c r="D35" s="162">
        <f>'Ratios 2021'!E41</f>
        <v>0.8104966286</v>
      </c>
      <c r="E35" s="162">
        <f>'Ratios 2022'!E41</f>
        <v>0.8179311807</v>
      </c>
      <c r="F35" s="162">
        <f>'Ratios 2023'!E41</f>
        <v>0.7710554498</v>
      </c>
      <c r="G35" s="179">
        <f t="shared" ref="G35:G37" si="1">average(D35:F35)</f>
        <v>0.799827753</v>
      </c>
      <c r="H35" s="179"/>
      <c r="I35" s="43"/>
      <c r="J35" s="43"/>
      <c r="K35" s="43"/>
      <c r="L35" s="43"/>
      <c r="M35" s="43"/>
      <c r="N35" s="43"/>
      <c r="O35" s="43"/>
      <c r="P35" s="43"/>
      <c r="Q35" s="43"/>
      <c r="R35" s="43"/>
      <c r="S35" s="43"/>
      <c r="T35" s="43"/>
      <c r="U35" s="43"/>
      <c r="V35" s="43"/>
      <c r="W35" s="43"/>
      <c r="X35" s="43"/>
      <c r="Y35" s="43"/>
    </row>
    <row r="36">
      <c r="A36" s="138"/>
      <c r="B36" s="52"/>
      <c r="C36" s="147" t="s">
        <v>221</v>
      </c>
      <c r="D36" s="162">
        <f>'Ratios 2021'!E42</f>
        <v>0.1551848696</v>
      </c>
      <c r="E36" s="162">
        <f>'Ratios 2022'!E42</f>
        <v>0.1366737897</v>
      </c>
      <c r="F36" s="162">
        <f>'Ratios 2023'!E42</f>
        <v>0.1659693251</v>
      </c>
      <c r="G36" s="179">
        <f t="shared" si="1"/>
        <v>0.1526093282</v>
      </c>
      <c r="H36" s="179"/>
      <c r="I36" s="43"/>
      <c r="J36" s="43"/>
      <c r="K36" s="43"/>
      <c r="L36" s="43"/>
      <c r="M36" s="43"/>
      <c r="N36" s="43"/>
      <c r="O36" s="43"/>
      <c r="P36" s="43"/>
      <c r="Q36" s="43"/>
      <c r="R36" s="43"/>
      <c r="S36" s="43"/>
      <c r="T36" s="43"/>
      <c r="U36" s="43"/>
      <c r="V36" s="43"/>
      <c r="W36" s="43"/>
      <c r="X36" s="43"/>
      <c r="Y36" s="43"/>
    </row>
    <row r="37">
      <c r="A37" s="138"/>
      <c r="B37" s="180"/>
      <c r="C37" s="147" t="s">
        <v>222</v>
      </c>
      <c r="D37" s="162">
        <f>'Ratios 2021'!E43</f>
        <v>0.03431850178</v>
      </c>
      <c r="E37" s="162">
        <f>'Ratios 2022'!E43</f>
        <v>0.04539502954</v>
      </c>
      <c r="F37" s="162">
        <f>'Ratios 2023'!E43</f>
        <v>0.0629752251</v>
      </c>
      <c r="G37" s="179">
        <f t="shared" si="1"/>
        <v>0.04756291881</v>
      </c>
      <c r="H37" s="179"/>
      <c r="I37" s="43"/>
      <c r="J37" s="43"/>
      <c r="K37" s="43"/>
      <c r="L37" s="43"/>
      <c r="M37" s="43"/>
      <c r="N37" s="43"/>
      <c r="O37" s="43"/>
      <c r="P37" s="43"/>
      <c r="Q37" s="43"/>
      <c r="R37" s="43"/>
      <c r="S37" s="43"/>
      <c r="T37" s="43"/>
      <c r="U37" s="43"/>
      <c r="V37" s="43"/>
      <c r="W37" s="43"/>
      <c r="X37" s="43"/>
      <c r="Y37" s="43"/>
    </row>
    <row r="38">
      <c r="A38" s="138"/>
      <c r="B38" s="180"/>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223</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224</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248</v>
      </c>
      <c r="E41" s="45" t="s">
        <v>249</v>
      </c>
      <c r="F41" s="45" t="s">
        <v>250</v>
      </c>
      <c r="G41" s="59" t="s">
        <v>251</v>
      </c>
      <c r="H41" s="59"/>
      <c r="I41" s="43"/>
      <c r="J41" s="43"/>
      <c r="K41" s="43"/>
      <c r="L41" s="43"/>
      <c r="M41" s="43"/>
      <c r="N41" s="43"/>
      <c r="O41" s="43"/>
      <c r="P41" s="43"/>
      <c r="Q41" s="43"/>
      <c r="R41" s="43"/>
      <c r="S41" s="43"/>
      <c r="T41" s="43"/>
      <c r="U41" s="43"/>
      <c r="V41" s="43"/>
      <c r="W41" s="43"/>
      <c r="X41" s="43"/>
      <c r="Y41" s="43"/>
    </row>
    <row r="42">
      <c r="A42" s="138"/>
      <c r="B42" s="49"/>
      <c r="C42" s="147" t="s">
        <v>227</v>
      </c>
      <c r="D42" s="165">
        <f>'Ratios 2021'!D49</f>
        <v>31.44765606</v>
      </c>
      <c r="E42" s="165">
        <f>'Ratios 2022'!D49</f>
        <v>23.02038847</v>
      </c>
      <c r="F42" s="165">
        <f>'Ratios 2023'!D49</f>
        <v>14.98131614</v>
      </c>
      <c r="G42" s="181">
        <f>average(D42:F42)</f>
        <v>23.14978689</v>
      </c>
      <c r="H42" s="149" t="s">
        <v>228</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229</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230</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248</v>
      </c>
      <c r="E46" s="45" t="s">
        <v>249</v>
      </c>
      <c r="F46" s="45" t="s">
        <v>250</v>
      </c>
      <c r="G46" s="59" t="s">
        <v>251</v>
      </c>
      <c r="H46" s="59"/>
      <c r="I46" s="43"/>
      <c r="J46" s="43"/>
      <c r="K46" s="43"/>
      <c r="L46" s="43"/>
      <c r="M46" s="43"/>
      <c r="N46" s="43"/>
      <c r="O46" s="43"/>
      <c r="P46" s="43"/>
      <c r="Q46" s="43"/>
      <c r="R46" s="43"/>
      <c r="S46" s="43"/>
      <c r="T46" s="43"/>
      <c r="U46" s="43"/>
      <c r="V46" s="43"/>
      <c r="W46" s="43"/>
      <c r="X46" s="43"/>
      <c r="Y46" s="43"/>
    </row>
    <row r="47">
      <c r="A47" s="138"/>
      <c r="B47" s="49"/>
      <c r="C47" s="147" t="s">
        <v>233</v>
      </c>
      <c r="D47" s="148">
        <f>'Ratios 2021'!D54</f>
        <v>3.609507259</v>
      </c>
      <c r="E47" s="148">
        <f>'Ratios 2022'!D54</f>
        <v>4.564215768</v>
      </c>
      <c r="F47" s="148">
        <f>'Ratios 2023'!D54</f>
        <v>5.076854871</v>
      </c>
      <c r="G47" s="175">
        <f>average(D47:F47)</f>
        <v>4.416859299</v>
      </c>
      <c r="H47" s="149" t="s">
        <v>234</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235</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236</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248</v>
      </c>
      <c r="E51" s="45" t="s">
        <v>249</v>
      </c>
      <c r="F51" s="45" t="s">
        <v>250</v>
      </c>
      <c r="G51" s="59" t="s">
        <v>251</v>
      </c>
      <c r="H51" s="59"/>
      <c r="I51" s="43"/>
      <c r="J51" s="43"/>
      <c r="K51" s="43"/>
      <c r="L51" s="43"/>
      <c r="M51" s="43"/>
      <c r="N51" s="43"/>
      <c r="O51" s="43"/>
      <c r="P51" s="43"/>
      <c r="Q51" s="43"/>
      <c r="R51" s="43"/>
      <c r="S51" s="43"/>
      <c r="T51" s="43"/>
      <c r="U51" s="43"/>
      <c r="V51" s="43"/>
      <c r="W51" s="43"/>
      <c r="X51" s="43"/>
      <c r="Y51" s="43"/>
    </row>
    <row r="52">
      <c r="A52" s="138"/>
      <c r="B52" s="49"/>
      <c r="C52" s="147" t="s">
        <v>239</v>
      </c>
      <c r="D52" s="182">
        <f>'Ratios 2021'!D59</f>
        <v>0</v>
      </c>
      <c r="E52" s="182">
        <f>'Ratios 2022'!D59</f>
        <v>0</v>
      </c>
      <c r="F52" s="182">
        <f>'Ratios 2023'!D59</f>
        <v>0</v>
      </c>
      <c r="G52" s="183">
        <f>average(D52:F52)</f>
        <v>0</v>
      </c>
      <c r="H52" s="149" t="s">
        <v>240</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