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<sst xmlns="http://schemas.openxmlformats.org/spreadsheetml/2006/main" count="876" uniqueCount="251">
  <si>
    <t>DOHENY EYE INSTITUTE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</si>
  <si>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</si>
  <si>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</si>
  <si>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</si>
  <si>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</si>
  <si>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</si>
  <si>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</si>
  <si>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</si>
  <si>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</si>
  <si>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</si>
  <si>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</si>
  <si>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</si>
  <si>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</si>
  <si>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</si>
  <si>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</si>
  <si>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</si>
  <si>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</si>
  <si>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</si>
  <si>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</si>
  <si>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</si>
  <si>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</si>
  <si>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</si>
  <si>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</si>
  <si>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</si>
  <si>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</si>
  <si>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</si>
  <si>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</si>
  <si>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</si>
  <si>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</si>
  <si>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</si>
  <si>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</si>
  <si>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</si>
  <si>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</si>
  <si>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</si>
  <si>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</si>
  <si>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</si>
  <si>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</si>
  <si>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</si>
  <si>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</si>
  <si>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</si>
  <si>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</si>
  <si>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</si>
  <si>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</si>
  <si>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</si>
  <si>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</si>
  <si>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</si>
  <si>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</si>
  <si>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</si>
  <si>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</si>
  <si>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</si>
  <si>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</si>
  <si>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</si>
  <si>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</si>
  <si>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</si>
  <si>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</si>
  <si>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</si>
  <si>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</si>
  <si>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</si>
  <si>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</si>
  <si>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</si>
  <si>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</si>
  <si>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</si>
  <si>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</si>
  <si>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</si>
  <si>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Contracts </t>
  </si>
  <si>
    <t xml:space="preserve">Pass through awards </t>
  </si>
  <si>
    <t>Other revenue</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</si>
  <si>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</si>
  <si>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</si>
  <si>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</si>
  <si>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</si>
  <si>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</si>
  <si>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</si>
  <si>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</si>
  <si>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</si>
  <si>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</si>
  <si>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</si>
  <si>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</si>
  <si>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</si>
  <si>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</si>
  <si>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</si>
  <si>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</si>
  <si>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</si>
  <si>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</si>
  <si>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</si>
  <si>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</si>
  <si>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</si>
  <si>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</si>
  <si>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</si>
  <si>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</si>
  <si>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</si>
  <si>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</si>
  <si>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</si>
  <si>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</si>
  <si>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</si>
  <si>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</si>
  <si>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</si>
  <si>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</si>
  <si>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</si>
  <si>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</si>
  <si>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</si>
  <si>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</si>
  <si>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</si>
  <si>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</si>
  <si>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</si>
  <si>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</si>
  <si>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</si>
  <si>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</si>
  <si>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</si>
  <si>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</si>
  <si>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</si>
  <si>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</si>
  <si>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</si>
  <si>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</si>
  <si>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</si>
  <si>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</si>
  <si>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</si>
  <si>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</si>
  <si>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</si>
  <si>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</si>
  <si>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</si>
  <si>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</si>
  <si>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</si>
  <si>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</si>
  <si>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</si>
  <si>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</si>
  <si>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</si>
  <si>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</si>
  <si>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</si>
  <si>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</si>
  <si>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</si>
  <si>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</si>
  <si>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</si>
  <si>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</si>
  <si>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</si>
  <si>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</si>
  <si>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Materials and supplies </t>
  </si>
  <si>
    <t xml:space="preserve">Utilities </t>
  </si>
  <si>
    <t xml:space="preserve">Telephone </t>
  </si>
  <si>
    <t>Consortium</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</si>
  <si>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</si>
  <si>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</si>
  <si>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</si>
  <si>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</si>
  <si>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</si>
  <si>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</si>
  <si>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</si>
  <si>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</si>
  <si>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</si>
  <si>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</si>
  <si>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</si>
  <si>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</si>
  <si>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</si>
  <si>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</si>
  <si>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</si>
  <si>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</si>
  <si>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</si>
  <si>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</si>
  <si>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</si>
  <si>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</si>
  <si>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</si>
  <si>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</si>
  <si>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</si>
  <si>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</si>
  <si>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</si>
  <si>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</si>
  <si>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</si>
  <si>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</si>
  <si>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</si>
  <si>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</si>
  <si>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</si>
  <si>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</si>
  <si>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</si>
  <si>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</si>
  <si>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</si>
  <si>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</si>
  <si>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</si>
  <si>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</si>
  <si>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</si>
  <si>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</si>
  <si>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</si>
  <si>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</si>
  <si>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</si>
  <si>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</si>
  <si>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</si>
  <si>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</si>
  <si>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</si>
  <si>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</si>
  <si>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</si>
  <si>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</si>
  <si>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</si>
  <si>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</si>
  <si>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</si>
  <si>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</si>
  <si>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</si>
  <si>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</si>
  <si>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</si>
  <si>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</si>
  <si>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</si>
  <si>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</si>
  <si>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</si>
  <si>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</si>
  <si>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</si>
  <si>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</si>
  <si>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</si>
  <si>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</si>
  <si>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</si>
  <si>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</si>
  <si>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</si>
  <si>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</si>
  <si>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</si>
  <si>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</si>
  <si>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</si>
  <si>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</si>
  <si>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</si>
  <si>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</si>
  <si>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</si>
  <si>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</si>
  <si>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</si>
  <si>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</si>
  <si>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</si>
  <si>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</si>
  <si>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</si>
  <si>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</si>
  <si>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</si>
  <si>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</si>
  <si>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</si>
  <si>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</si>
  <si>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</si>
  <si>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</si>
  <si>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</si>
  <si>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</si>
  <si>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</si>
  <si>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</si>
  <si>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</si>
  <si>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</si>
  <si>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</si>
  <si>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</si>
  <si>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</si>
  <si>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</si>
  <si>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</si>
  <si>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</si>
  <si>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</si>
  <si>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Refund for building permint</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</si>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</sst>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DOHENY EYE INSTITUTE</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DOHENY EYE INSTITUTE</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4242323.0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2837734.0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4006.0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7080057</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7876015.0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287787.0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1924.0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8165726</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822769.0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7767.0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292105.0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292105</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292105</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82</v>
      </c>
      <c r="D26" s="50">
        <v>3.0772013E7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1.9486931E7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11285082</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11285082</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27653506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DOHENY EYE INSTITUTE</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1625368</v>
      </c>
      <c r="D7" s="99">
        <v>1075003.0</v>
      </c>
      <c r="E7" s="99">
        <v>550365.0</v>
      </c>
      <c r="F7" s="99">
        <v>0.0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111</v>
      </c>
      <c r="C9" s="98">
        <f t="shared" si="1"/>
        <v>7942957</v>
      </c>
      <c r="D9" s="99">
        <v>5788703.0</v>
      </c>
      <c r="E9" s="99">
        <v>1758084.0</v>
      </c>
      <c r="F9" s="99">
        <v>396170.0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956833</v>
      </c>
      <c r="D10" s="99">
        <v>686371.0</v>
      </c>
      <c r="E10" s="99">
        <v>230845.0</v>
      </c>
      <c r="F10" s="99">
        <v>39617.0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2026973</v>
      </c>
      <c r="D11" s="99">
        <v>1616528.0</v>
      </c>
      <c r="E11" s="99">
        <v>311082.0</v>
      </c>
      <c r="F11" s="99">
        <v>99363.0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621941</v>
      </c>
      <c r="D12" s="99">
        <v>446141.0</v>
      </c>
      <c r="E12" s="99">
        <v>150049.0</v>
      </c>
      <c r="F12" s="99">
        <v>25751.0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351844</v>
      </c>
      <c r="D15" s="99">
        <v>87885.0</v>
      </c>
      <c r="E15" s="99">
        <v>263959.0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92700</v>
      </c>
      <c r="D16" s="99">
        <v>0.0</v>
      </c>
      <c r="E16" s="99">
        <v>92700.0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171285</v>
      </c>
      <c r="D20" s="99">
        <v>16949.0</v>
      </c>
      <c r="E20" s="99">
        <v>123416.0</v>
      </c>
      <c r="F20" s="99">
        <v>30920.0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25797</v>
      </c>
      <c r="D21" s="99">
        <v>3547.0</v>
      </c>
      <c r="E21" s="99">
        <v>0.0</v>
      </c>
      <c r="F21" s="99">
        <v>22250.0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680196</v>
      </c>
      <c r="D22" s="99">
        <v>68441.0</v>
      </c>
      <c r="E22" s="99">
        <v>537705.0</v>
      </c>
      <c r="F22" s="99">
        <v>74050.0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165984</v>
      </c>
      <c r="D25" s="99">
        <v>0.0</v>
      </c>
      <c r="E25" s="99">
        <v>165984.0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4083</v>
      </c>
      <c r="D26" s="99">
        <v>7878.0</v>
      </c>
      <c r="E26" s="99">
        <v>-4012.0</v>
      </c>
      <c r="F26" s="99">
        <v>217.0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22760</v>
      </c>
      <c r="D29" s="99">
        <v>0.0</v>
      </c>
      <c r="E29" s="99">
        <v>22760.0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795668</v>
      </c>
      <c r="D31" s="99">
        <v>397834.0</v>
      </c>
      <c r="E31" s="99">
        <v>389877.0</v>
      </c>
      <c r="F31" s="99">
        <v>7957.0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422899</v>
      </c>
      <c r="D32" s="99">
        <v>0.0</v>
      </c>
      <c r="E32" s="99">
        <v>422899.0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962448</v>
      </c>
      <c r="D34" s="99">
        <v>605097.0</v>
      </c>
      <c r="E34" s="99">
        <v>357351.0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671349</v>
      </c>
      <c r="D35" s="99">
        <v>0.0</v>
      </c>
      <c r="E35" s="99">
        <v>671349.0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294392</v>
      </c>
      <c r="D36" s="99">
        <v>54785.0</v>
      </c>
      <c r="E36" s="99">
        <v>236416.0</v>
      </c>
      <c r="F36" s="99">
        <v>3191.0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239199</v>
      </c>
      <c r="D37" s="99">
        <v>239199.0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74973</v>
      </c>
      <c r="D38" s="99">
        <v>17535.0</v>
      </c>
      <c r="E38" s="99">
        <v>48797.0</v>
      </c>
      <c r="F38" s="99">
        <v>8641.0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18149649</v>
      </c>
      <c r="D40" s="103">
        <f t="shared" si="2"/>
        <v>11111896</v>
      </c>
      <c r="E40" s="103">
        <f t="shared" si="2"/>
        <v>6329626</v>
      </c>
      <c r="F40" s="103">
        <f t="shared" si="2"/>
        <v>708127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DOHENY EYE INSTITUTE</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2.5244408E7</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1065889.0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2318589.0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375958.0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1.07928559E8</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1.8840615E7</v>
      </c>
      <c r="E12" s="108">
        <f>D11-D12</f>
        <v>89087944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8.0662111E7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4416028.0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203170927</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4133095.0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2966134.0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7099229</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1.46599707E8</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4.9471991E7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196071698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203170927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DOHENY EYE INSTITUTE</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2020'!C40</f>
        <v>18149649</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2020'!C31</f>
        <v>795668</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17353981</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1446165.083</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2020'!E2+'Balance Sheet 2020'!E3</f>
        <v>25244408</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17.45610393</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2020'!E30</f>
        <v>146599707</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2020'!C40</f>
        <v>18149649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1512470.75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96.92730058</v>
      </c>
      <c r="E14" s="149" t="s">
        <v>190</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2020'!E13:E15)</f>
        <v>80662111</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2020'!C40</f>
        <v>18149649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1512470.75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53.33135269</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70.78745662</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2020'!E2:E7)</f>
        <v>4242323</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2020'!F44</f>
        <v>27653506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0.153409951</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2020'!C7:C9)</f>
        <v>9568325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2020'!C10:C12)</f>
        <v>3605747</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13174072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2020'!C40</f>
        <v>18149649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0.7258582246</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2020'!C10:C11)</f>
        <v>2983806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2020'!C7:C9)</f>
        <v>9568325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0.3118420413</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219</v>
      </c>
      <c r="D41" s="75">
        <f>'Expenses 2020'!D40</f>
        <v>11111896</v>
      </c>
      <c r="E41" s="164">
        <f t="shared" ref="E41:E44" si="1">D41/$D$44</f>
        <v>0.6122375149</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2020'!E40</f>
        <v>6329626</v>
      </c>
      <c r="E42" s="164">
        <f t="shared" si="1"/>
        <v>0.3487464689</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2020'!F40</f>
        <v>708127</v>
      </c>
      <c r="E43" s="164">
        <f t="shared" si="1"/>
        <v>0.03901601623</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18149649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2020'!F9</f>
        <v>7080057</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2020'!F40</f>
        <v>708127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9.99828703</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2020'!E2:E10)</f>
        <v>29004844</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2020'!E19:E22)</f>
        <v>4133095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7.017705618</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2020'!E18</f>
        <v>203170927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DOHENY EYE INSTITUTE</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1765208.0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1813727.0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3578935</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4786351.0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326017.0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70842.0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5183210</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1128467.0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3469.0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159623.0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159623</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159623</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240</v>
      </c>
      <c r="D26" s="50">
        <v>4060999.0</v>
      </c>
      <c r="E26" s="50">
        <v>5.6247601E7</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1908970.0</v>
      </c>
      <c r="E27" s="50">
        <v>2352381.0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2152029</v>
      </c>
      <c r="E28" s="75">
        <f t="shared" si="2"/>
        <v>53895220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56047249</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66100953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DOHENY EYE INSTITUTE</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1539396</v>
      </c>
      <c r="D7" s="99">
        <v>964123.0</v>
      </c>
      <c r="E7" s="99">
        <v>575273.0</v>
      </c>
      <c r="F7" s="99">
        <v>0.0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7877902</v>
      </c>
      <c r="D9" s="99">
        <v>5621891.0</v>
      </c>
      <c r="E9" s="99">
        <v>1894886.0</v>
      </c>
      <c r="F9" s="99">
        <v>361125.0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809290</v>
      </c>
      <c r="D10" s="99">
        <v>567423.0</v>
      </c>
      <c r="E10" s="99">
        <v>220602.0</v>
      </c>
      <c r="F10" s="99">
        <v>21265.0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2506090</v>
      </c>
      <c r="D11" s="99">
        <v>1558392.0</v>
      </c>
      <c r="E11" s="99">
        <v>835223.0</v>
      </c>
      <c r="F11" s="99">
        <v>112475.0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636678</v>
      </c>
      <c r="D12" s="99">
        <v>410616.0</v>
      </c>
      <c r="E12" s="99">
        <v>214112.0</v>
      </c>
      <c r="F12" s="99">
        <v>11950.0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253342</v>
      </c>
      <c r="D15" s="99">
        <v>4795.0</v>
      </c>
      <c r="E15" s="99">
        <v>248547.0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121000</v>
      </c>
      <c r="D16" s="99">
        <v>0.0</v>
      </c>
      <c r="E16" s="99">
        <v>121000.0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342604</v>
      </c>
      <c r="D20" s="99">
        <v>1872.0</v>
      </c>
      <c r="E20" s="99">
        <v>335837.0</v>
      </c>
      <c r="F20" s="99">
        <v>4895.0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31542</v>
      </c>
      <c r="D21" s="99">
        <v>798.0</v>
      </c>
      <c r="E21" s="99">
        <v>28488.0</v>
      </c>
      <c r="F21" s="99">
        <v>2256.0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1082604</v>
      </c>
      <c r="D22" s="99">
        <v>154005.0</v>
      </c>
      <c r="E22" s="99">
        <v>880198.0</v>
      </c>
      <c r="F22" s="99">
        <v>48401.0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24804</v>
      </c>
      <c r="D25" s="99">
        <v>0.0</v>
      </c>
      <c r="E25" s="99">
        <v>24804.0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164124</v>
      </c>
      <c r="D26" s="99">
        <v>144938.0</v>
      </c>
      <c r="E26" s="99">
        <v>19177.0</v>
      </c>
      <c r="F26" s="99">
        <v>9.0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1348862</v>
      </c>
      <c r="D31" s="99">
        <v>674430.0</v>
      </c>
      <c r="E31" s="99">
        <v>660943.0</v>
      </c>
      <c r="F31" s="99">
        <v>13489.0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254715</v>
      </c>
      <c r="D32" s="99">
        <v>0.0</v>
      </c>
      <c r="E32" s="99">
        <v>254715.0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1611835</v>
      </c>
      <c r="D34" s="99">
        <v>842895.0</v>
      </c>
      <c r="E34" s="99">
        <v>768940.0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601907</v>
      </c>
      <c r="D35" s="99">
        <v>0.0</v>
      </c>
      <c r="E35" s="99">
        <v>601907.0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332021</v>
      </c>
      <c r="D36" s="99">
        <v>55009.0</v>
      </c>
      <c r="E36" s="99">
        <v>274212.0</v>
      </c>
      <c r="F36" s="99">
        <v>2800.0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270098</v>
      </c>
      <c r="D37" s="99">
        <v>270098.0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68944</v>
      </c>
      <c r="D38" s="99">
        <v>7973.0</v>
      </c>
      <c r="E38" s="99">
        <v>49485.0</v>
      </c>
      <c r="F38" s="99">
        <v>11486.0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19877758</v>
      </c>
      <c r="D40" s="103">
        <f t="shared" si="2"/>
        <v>11279258</v>
      </c>
      <c r="E40" s="103">
        <f t="shared" si="2"/>
        <v>8008349</v>
      </c>
      <c r="F40" s="103">
        <f t="shared" si="2"/>
        <v>590151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DOHENY EYE INSTITUTE</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1.0005184E7</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666604.0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1270279.0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362604.0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1.05042883E8</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3250749.0</v>
      </c>
      <c r="E12" s="108">
        <f>D11-D12</f>
        <v>101792134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1.11163274E8</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4100585.0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229360664</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2274487.0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2399519.0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4674006</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1.85233554E8</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3.9453104E7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224686658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229360664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DOHENY EYE INSTITUTE</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2021'!C40</f>
        <v>19877758</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2021'!C31</f>
        <v>1348862</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18528896</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1544074.667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2021'!E2+'Balance Sheet 2021'!E3</f>
        <v>10005184</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6.479728096</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2021'!E30</f>
        <v>185233554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2021'!C40</f>
        <v>19877758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1656479.833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111.8236095</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2021'!E13:E15)</f>
        <v>111163274</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2021'!C40</f>
        <v>19877758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1656479.833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67.10813604</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73.58786413</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2021'!E2:E7)</f>
        <v>1813727</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2021'!F44</f>
        <v>66100953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0.02743874207</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2021'!C7:C9)</f>
        <v>9417298</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2021'!C10:C12)</f>
        <v>3952058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13369356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2021'!C40</f>
        <v>19877758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0.6725786681</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2021'!C10:C11)</f>
        <v>3315380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2021'!C7:C9)</f>
        <v>9417298</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0.3520521491</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241</v>
      </c>
      <c r="D41" s="75">
        <f>'Expenses 2021'!D40</f>
        <v>11279258</v>
      </c>
      <c r="E41" s="164">
        <f t="shared" ref="E41:E44" si="1">D41/$D$44</f>
        <v>0.5674310956</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2021'!E40</f>
        <v>8008349</v>
      </c>
      <c r="E42" s="164">
        <f t="shared" si="1"/>
        <v>0.4028798922</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2021'!F40</f>
        <v>590151</v>
      </c>
      <c r="E43" s="164">
        <f t="shared" si="1"/>
        <v>0.02968901221</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19877758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2021'!F9</f>
        <v>3578935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2021'!F40</f>
        <v>590151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6.06443944</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2021'!E2:E10)</f>
        <v>12304671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2021'!E19:E22)</f>
        <v>2274487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5.409866489</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2021'!E18</f>
        <v>229360664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DOHENY EYE INSTITUTE</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3090948.0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2141140.0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5232088</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4863536.0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489855.0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94490.0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5447881</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1510442.0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11759.0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242</v>
      </c>
      <c r="D26" s="50">
        <v>4.7712291E7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3.4905285E7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12807006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12807006</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t="s">
        <v>243</v>
      </c>
      <c r="D39" s="74"/>
      <c r="E39" s="48">
        <v>482000.0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482000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25491176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DOHENY EYE INSTITUTE</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1780877</v>
      </c>
      <c r="D7" s="99">
        <v>1124627.0</v>
      </c>
      <c r="E7" s="99">
        <v>656250.0</v>
      </c>
      <c r="F7" s="99">
        <v>0.0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8481986</v>
      </c>
      <c r="D9" s="99">
        <v>6301532.0</v>
      </c>
      <c r="E9" s="99">
        <v>1875911.0</v>
      </c>
      <c r="F9" s="99">
        <v>304543.0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674666</v>
      </c>
      <c r="D10" s="99">
        <v>451107.0</v>
      </c>
      <c r="E10" s="99">
        <v>205492.0</v>
      </c>
      <c r="F10" s="99">
        <v>18067.0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3191430</v>
      </c>
      <c r="D11" s="99">
        <v>2133912.0</v>
      </c>
      <c r="E11" s="99">
        <v>972056.0</v>
      </c>
      <c r="F11" s="99">
        <v>85462.0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645297</v>
      </c>
      <c r="D12" s="99">
        <v>431470.0</v>
      </c>
      <c r="E12" s="99">
        <v>196547.0</v>
      </c>
      <c r="F12" s="99">
        <v>17280.0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377796</v>
      </c>
      <c r="D15" s="99">
        <v>208025.0</v>
      </c>
      <c r="E15" s="99">
        <v>169771.0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121000</v>
      </c>
      <c r="D16" s="99">
        <v>0.0</v>
      </c>
      <c r="E16" s="99">
        <v>121000.0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240254</v>
      </c>
      <c r="D20" s="99">
        <v>8529.0</v>
      </c>
      <c r="E20" s="99">
        <v>210135.0</v>
      </c>
      <c r="F20" s="99">
        <v>21590.0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80569</v>
      </c>
      <c r="D21" s="99">
        <v>1080.0</v>
      </c>
      <c r="E21" s="99">
        <v>73989.0</v>
      </c>
      <c r="F21" s="99">
        <v>5500.0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1077501</v>
      </c>
      <c r="D22" s="99">
        <v>159635.0</v>
      </c>
      <c r="E22" s="99">
        <v>781531.0</v>
      </c>
      <c r="F22" s="99">
        <v>136335.0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28340</v>
      </c>
      <c r="D25" s="99">
        <v>0.0</v>
      </c>
      <c r="E25" s="99">
        <v>28340.0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316233</v>
      </c>
      <c r="D26" s="99">
        <v>278652.0</v>
      </c>
      <c r="E26" s="99">
        <v>32354.0</v>
      </c>
      <c r="F26" s="99">
        <v>5227.0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2529268</v>
      </c>
      <c r="D31" s="99">
        <v>1264634.0</v>
      </c>
      <c r="E31" s="99">
        <v>1239341.0</v>
      </c>
      <c r="F31" s="99">
        <v>25293.0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333720</v>
      </c>
      <c r="D32" s="99">
        <v>0.0</v>
      </c>
      <c r="E32" s="99">
        <v>333720.0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1400201</v>
      </c>
      <c r="D34" s="99">
        <v>1044094.0</v>
      </c>
      <c r="E34" s="99">
        <v>356107.0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710133</v>
      </c>
      <c r="D35" s="99">
        <v>0.0</v>
      </c>
      <c r="E35" s="99">
        <v>710133.0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270377</v>
      </c>
      <c r="D36" s="99">
        <v>44740.0</v>
      </c>
      <c r="E36" s="99">
        <v>224077.0</v>
      </c>
      <c r="F36" s="99">
        <v>1560.0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283434</v>
      </c>
      <c r="D37" s="99">
        <v>283434.0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73936</v>
      </c>
      <c r="D38" s="99">
        <v>2664.0</v>
      </c>
      <c r="E38" s="99">
        <v>66588.0</v>
      </c>
      <c r="F38" s="99">
        <v>4684.0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22617018</v>
      </c>
      <c r="D40" s="103">
        <f t="shared" si="2"/>
        <v>13738135</v>
      </c>
      <c r="E40" s="103">
        <f t="shared" si="2"/>
        <v>8253342</v>
      </c>
      <c r="F40" s="103">
        <f t="shared" si="2"/>
        <v>625541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DOHENY EYE INSTITUTE</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3.3842236E7</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562282.0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1490655.0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713370.0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1.09460248E8</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5780017.0</v>
      </c>
      <c r="E12" s="108">
        <f>D11-D12</f>
        <v>103680231</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8.2953786E7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4388596.0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227631156</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2786884.0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2110029.0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4896913</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1.82086911E8</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4.0647332E7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222734243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227631156</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DOHENY EYE INSTITUTE</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2022'!C40</f>
        <v>22617018</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2022'!C31</f>
        <v>2529268</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20087750</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1673979.167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2022'!E2+'Balance Sheet 2022'!E3</f>
        <v>33842236</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20.21664109</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2022'!E30</f>
        <v>182086911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2022'!C40</f>
        <v>22617018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1884751.5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96.61056696</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2022'!E13:E15)</f>
        <v>82953786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2022'!C40</f>
        <v>22617018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1884751.5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44.01311579</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64.22975687</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2022'!E2:E7)</f>
        <v>3090948</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2022'!F44</f>
        <v>25491176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0.1212556063</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2022'!C7:C9)</f>
        <v>10262863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2022'!C10:C12)</f>
        <v>4511393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14774256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2022'!C40</f>
        <v>22617018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0.6532362489</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2022'!C10:C11)</f>
        <v>3866096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2022'!C7:C9)</f>
        <v>10262863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0.3767073574</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244</v>
      </c>
      <c r="D41" s="75">
        <f>'Expenses 2022'!D40</f>
        <v>13738135</v>
      </c>
      <c r="E41" s="164">
        <f t="shared" ref="E41:E44" si="1">D41/$D$44</f>
        <v>0.6074246835</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2022'!E40</f>
        <v>8253342</v>
      </c>
      <c r="E42" s="164">
        <f t="shared" si="1"/>
        <v>0.3649173379</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2022'!F40</f>
        <v>625541</v>
      </c>
      <c r="E43" s="164">
        <f t="shared" si="1"/>
        <v>0.02765797861</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22617018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2022'!F9</f>
        <v>5232088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2022'!F40</f>
        <v>625541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8.364100834</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2022'!E2:E10)</f>
        <v>36608543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2022'!E19:E22)</f>
        <v>2786884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13.13601248</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2022'!E18</f>
        <v>227631156</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DOHENY EYE INSTITUTE</v>
      </c>
      <c r="B1" s="2" t="s">
        <v>245</v>
      </c>
      <c r="C1" s="138"/>
      <c r="D1" s="138"/>
      <c r="E1" s="138"/>
      <c r="F1" s="139"/>
      <c r="G1" s="139"/>
      <c r="H1" s="139"/>
      <c r="I1" s="43"/>
      <c r="J1" s="43"/>
      <c r="K1" s="43"/>
      <c r="L1" s="43"/>
      <c r="M1" s="43"/>
      <c r="N1" s="43"/>
      <c r="O1" s="43"/>
      <c r="P1" s="43"/>
      <c r="Q1" s="43"/>
      <c r="R1" s="43"/>
      <c r="S1" s="43"/>
      <c r="T1" s="43"/>
      <c r="U1" s="43"/>
      <c r="V1" s="43"/>
      <c r="W1" s="43"/>
      <c r="X1" s="43"/>
      <c r="Y1" s="43"/>
    </row>
    <row r="2">
      <c r="A2" s="140" t="s">
        <v>183</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184</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246</v>
      </c>
      <c r="E4" s="45" t="s">
        <v>247</v>
      </c>
      <c r="F4" s="45" t="s">
        <v>248</v>
      </c>
      <c r="G4" s="59" t="s">
        <v>249</v>
      </c>
      <c r="H4" s="59"/>
      <c r="I4" s="43"/>
      <c r="J4" s="43"/>
      <c r="K4" s="43"/>
      <c r="L4" s="43"/>
      <c r="M4" s="43"/>
      <c r="N4" s="43"/>
      <c r="O4" s="43"/>
      <c r="P4" s="43"/>
      <c r="Q4" s="43"/>
      <c r="R4" s="43"/>
      <c r="S4" s="43"/>
      <c r="T4" s="43"/>
      <c r="U4" s="43"/>
      <c r="V4" s="43"/>
      <c r="W4" s="43"/>
      <c r="X4" s="43"/>
      <c r="Y4" s="43"/>
    </row>
    <row r="5">
      <c r="A5" s="138"/>
      <c r="B5" s="49"/>
      <c r="C5" s="147" t="s">
        <v>183</v>
      </c>
      <c r="D5" s="176">
        <f>'Ratios 2020'!D8</f>
        <v>17.45610393</v>
      </c>
      <c r="E5" s="176">
        <f>'Ratios 2021'!D8</f>
        <v>6.479728096</v>
      </c>
      <c r="F5" s="176">
        <f>'Ratios 2022'!D8</f>
        <v>20.21664109</v>
      </c>
      <c r="G5" s="176">
        <f>average(D5:F5)</f>
        <v>14.71749104</v>
      </c>
      <c r="H5" s="149" t="s">
        <v>190</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191</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192</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246</v>
      </c>
      <c r="E9" s="45" t="s">
        <v>247</v>
      </c>
      <c r="F9" s="45" t="s">
        <v>248</v>
      </c>
      <c r="G9" s="59" t="s">
        <v>249</v>
      </c>
      <c r="H9" s="59"/>
      <c r="I9" s="43"/>
      <c r="J9" s="43"/>
      <c r="K9" s="43"/>
      <c r="L9" s="43"/>
      <c r="M9" s="43"/>
      <c r="N9" s="43"/>
      <c r="O9" s="43"/>
      <c r="P9" s="43"/>
      <c r="Q9" s="43"/>
      <c r="R9" s="43"/>
      <c r="S9" s="43"/>
      <c r="T9" s="43"/>
      <c r="U9" s="43"/>
      <c r="V9" s="43"/>
      <c r="W9" s="43"/>
      <c r="X9" s="43"/>
      <c r="Y9" s="43"/>
    </row>
    <row r="10">
      <c r="A10" s="138"/>
      <c r="B10" s="49"/>
      <c r="C10" s="147" t="s">
        <v>191</v>
      </c>
      <c r="D10" s="148">
        <f>'Ratios 2020'!D14</f>
        <v>96.92730058</v>
      </c>
      <c r="E10" s="148">
        <f>'Ratios 2021'!D14</f>
        <v>111.8236095</v>
      </c>
      <c r="F10" s="148">
        <f>'Ratios 2022'!D14</f>
        <v>96.61056696</v>
      </c>
      <c r="G10" s="176">
        <f>average(D10:F10)</f>
        <v>101.787159</v>
      </c>
      <c r="H10" s="149" t="s">
        <v>190</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196</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197</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246</v>
      </c>
      <c r="E14" s="45" t="s">
        <v>247</v>
      </c>
      <c r="F14" s="45" t="s">
        <v>248</v>
      </c>
      <c r="G14" s="59" t="s">
        <v>249</v>
      </c>
      <c r="H14" s="59"/>
      <c r="I14" s="43"/>
      <c r="J14" s="43"/>
      <c r="K14" s="43"/>
      <c r="L14" s="43"/>
      <c r="M14" s="43"/>
      <c r="N14" s="43"/>
      <c r="O14" s="43"/>
      <c r="P14" s="43"/>
      <c r="Q14" s="43"/>
      <c r="R14" s="43"/>
      <c r="S14" s="43"/>
      <c r="T14" s="43"/>
      <c r="U14" s="43"/>
      <c r="V14" s="43"/>
      <c r="W14" s="43"/>
      <c r="X14" s="43"/>
      <c r="Y14" s="43"/>
    </row>
    <row r="15">
      <c r="A15" s="138"/>
      <c r="B15" s="49"/>
      <c r="C15" s="147" t="s">
        <v>199</v>
      </c>
      <c r="D15" s="179">
        <f>'Ratios 2020'!D20</f>
        <v>53.33135269</v>
      </c>
      <c r="E15" s="179">
        <f>'Ratios 2021'!D20</f>
        <v>67.10813604</v>
      </c>
      <c r="F15" s="179">
        <f>'Ratios 2022'!D20</f>
        <v>44.01311579</v>
      </c>
      <c r="G15" s="176">
        <f>average(D15:F15)</f>
        <v>54.81753484</v>
      </c>
      <c r="H15" s="149" t="s">
        <v>190</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201</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202</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246</v>
      </c>
      <c r="E19" s="45" t="s">
        <v>247</v>
      </c>
      <c r="F19" s="45" t="s">
        <v>248</v>
      </c>
      <c r="G19" s="59" t="s">
        <v>249</v>
      </c>
      <c r="H19" s="59"/>
      <c r="I19" s="43"/>
      <c r="J19" s="43"/>
      <c r="K19" s="43"/>
      <c r="L19" s="43"/>
      <c r="M19" s="43"/>
      <c r="N19" s="43"/>
      <c r="O19" s="43"/>
      <c r="P19" s="43"/>
      <c r="Q19" s="43"/>
      <c r="R19" s="43"/>
      <c r="S19" s="43"/>
      <c r="T19" s="43"/>
      <c r="U19" s="43"/>
      <c r="V19" s="43"/>
      <c r="W19" s="43"/>
      <c r="X19" s="43"/>
      <c r="Y19" s="43"/>
    </row>
    <row r="20">
      <c r="A20" s="138"/>
      <c r="B20" s="49"/>
      <c r="C20" s="147" t="s">
        <v>201</v>
      </c>
      <c r="D20" s="162">
        <f>'Ratios 2020'!D26</f>
        <v>0.153409951</v>
      </c>
      <c r="E20" s="162">
        <f>'Ratios 2021'!D26</f>
        <v>0.02743874207</v>
      </c>
      <c r="F20" s="162">
        <f>'Ratios 2022'!D26</f>
        <v>0.1212556063</v>
      </c>
      <c r="G20" s="180">
        <f>average(D20:F20)</f>
        <v>0.1007014331</v>
      </c>
      <c r="H20" s="149" t="s">
        <v>205</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206</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207</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246</v>
      </c>
      <c r="E24" s="45" t="s">
        <v>247</v>
      </c>
      <c r="F24" s="45" t="s">
        <v>248</v>
      </c>
      <c r="G24" s="59" t="s">
        <v>249</v>
      </c>
      <c r="H24" s="59"/>
      <c r="I24" s="43"/>
      <c r="J24" s="43"/>
      <c r="K24" s="43"/>
      <c r="L24" s="43"/>
      <c r="M24" s="43"/>
      <c r="N24" s="43"/>
      <c r="O24" s="43"/>
      <c r="P24" s="43"/>
      <c r="Q24" s="43"/>
      <c r="R24" s="43"/>
      <c r="S24" s="43"/>
      <c r="T24" s="43"/>
      <c r="U24" s="43"/>
      <c r="V24" s="43"/>
      <c r="W24" s="43"/>
      <c r="X24" s="43"/>
      <c r="Y24" s="43"/>
    </row>
    <row r="25">
      <c r="A25" s="138"/>
      <c r="B25" s="49"/>
      <c r="C25" s="147" t="s">
        <v>211</v>
      </c>
      <c r="D25" s="162">
        <f>'Ratios 2020'!D33</f>
        <v>0.7258582246</v>
      </c>
      <c r="E25" s="162">
        <f>'Ratios 2021'!D33</f>
        <v>0.6725786681</v>
      </c>
      <c r="F25" s="162">
        <f>'Ratios 2022'!D33</f>
        <v>0.6532362489</v>
      </c>
      <c r="G25" s="180">
        <f>average(D25:F25)</f>
        <v>0.6838910472</v>
      </c>
      <c r="H25" s="149" t="s">
        <v>212</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213</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214</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246</v>
      </c>
      <c r="E29" s="45" t="s">
        <v>247</v>
      </c>
      <c r="F29" s="45" t="s">
        <v>248</v>
      </c>
      <c r="G29" s="59" t="s">
        <v>249</v>
      </c>
      <c r="H29" s="59"/>
      <c r="I29" s="43"/>
      <c r="J29" s="43"/>
      <c r="K29" s="43"/>
      <c r="L29" s="43"/>
      <c r="M29" s="43"/>
      <c r="N29" s="43"/>
      <c r="O29" s="43"/>
      <c r="P29" s="43"/>
      <c r="Q29" s="43"/>
      <c r="R29" s="43"/>
      <c r="S29" s="43"/>
      <c r="T29" s="43"/>
      <c r="U29" s="43"/>
      <c r="V29" s="43"/>
      <c r="W29" s="43"/>
      <c r="X29" s="43"/>
      <c r="Y29" s="43"/>
    </row>
    <row r="30">
      <c r="A30" s="138"/>
      <c r="B30" s="49"/>
      <c r="C30" s="147" t="s">
        <v>213</v>
      </c>
      <c r="D30" s="162">
        <f>'Ratios 2020'!D38</f>
        <v>0.3118420413</v>
      </c>
      <c r="E30" s="162">
        <f>'Ratios 2021'!D38</f>
        <v>0.3520521491</v>
      </c>
      <c r="F30" s="162">
        <f>'Ratios 2022'!D38</f>
        <v>0.3767073574</v>
      </c>
      <c r="G30" s="180">
        <f>average(D30:F30)</f>
        <v>0.3468671826</v>
      </c>
      <c r="H30" s="149" t="s">
        <v>216</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217</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218</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246</v>
      </c>
      <c r="E34" s="45" t="s">
        <v>247</v>
      </c>
      <c r="F34" s="45" t="s">
        <v>248</v>
      </c>
      <c r="G34" s="59" t="s">
        <v>249</v>
      </c>
      <c r="H34" s="59"/>
      <c r="I34" s="43"/>
      <c r="J34" s="43"/>
      <c r="K34" s="43"/>
      <c r="L34" s="43"/>
      <c r="M34" s="43"/>
      <c r="N34" s="43"/>
      <c r="O34" s="43"/>
      <c r="P34" s="43"/>
      <c r="Q34" s="43"/>
      <c r="R34" s="43"/>
      <c r="S34" s="43"/>
      <c r="T34" s="43"/>
      <c r="U34" s="43"/>
      <c r="V34" s="43"/>
      <c r="W34" s="43"/>
      <c r="X34" s="43"/>
      <c r="Y34" s="43"/>
    </row>
    <row r="35">
      <c r="A35" s="138"/>
      <c r="B35" s="49"/>
      <c r="C35" s="147" t="s">
        <v>250</v>
      </c>
      <c r="D35" s="162">
        <f>'Ratios 2020'!E41</f>
        <v>0.6122375149</v>
      </c>
      <c r="E35" s="162">
        <f>'Ratios 2021'!E41</f>
        <v>0.5674310956</v>
      </c>
      <c r="F35" s="162">
        <f>'Ratios 2022'!E41</f>
        <v>0.6074246835</v>
      </c>
      <c r="G35" s="180">
        <f t="shared" ref="G35:G37" si="1">average(D35:F35)</f>
        <v>0.5956977647</v>
      </c>
      <c r="H35" s="180"/>
      <c r="I35" s="43"/>
      <c r="J35" s="43"/>
      <c r="K35" s="43"/>
      <c r="L35" s="43"/>
      <c r="M35" s="43"/>
      <c r="N35" s="43"/>
      <c r="O35" s="43"/>
      <c r="P35" s="43"/>
      <c r="Q35" s="43"/>
      <c r="R35" s="43"/>
      <c r="S35" s="43"/>
      <c r="T35" s="43"/>
      <c r="U35" s="43"/>
      <c r="V35" s="43"/>
      <c r="W35" s="43"/>
      <c r="X35" s="43"/>
      <c r="Y35" s="43"/>
    </row>
    <row r="36">
      <c r="A36" s="138"/>
      <c r="B36" s="52"/>
      <c r="C36" s="147" t="s">
        <v>220</v>
      </c>
      <c r="D36" s="162">
        <f>'Ratios 2020'!E42</f>
        <v>0.3487464689</v>
      </c>
      <c r="E36" s="162">
        <f>'Ratios 2021'!E42</f>
        <v>0.4028798922</v>
      </c>
      <c r="F36" s="162">
        <f>'Ratios 2022'!E42</f>
        <v>0.3649173379</v>
      </c>
      <c r="G36" s="180">
        <f t="shared" si="1"/>
        <v>0.372181233</v>
      </c>
      <c r="H36" s="180"/>
      <c r="I36" s="43"/>
      <c r="J36" s="43"/>
      <c r="K36" s="43"/>
      <c r="L36" s="43"/>
      <c r="M36" s="43"/>
      <c r="N36" s="43"/>
      <c r="O36" s="43"/>
      <c r="P36" s="43"/>
      <c r="Q36" s="43"/>
      <c r="R36" s="43"/>
      <c r="S36" s="43"/>
      <c r="T36" s="43"/>
      <c r="U36" s="43"/>
      <c r="V36" s="43"/>
      <c r="W36" s="43"/>
      <c r="X36" s="43"/>
      <c r="Y36" s="43"/>
    </row>
    <row r="37">
      <c r="A37" s="138"/>
      <c r="B37" s="181"/>
      <c r="C37" s="147" t="s">
        <v>221</v>
      </c>
      <c r="D37" s="162">
        <f>'Ratios 2020'!E43</f>
        <v>0.03901601623</v>
      </c>
      <c r="E37" s="162">
        <f>'Ratios 2021'!E43</f>
        <v>0.02968901221</v>
      </c>
      <c r="F37" s="162">
        <f>'Ratios 2022'!E43</f>
        <v>0.02765797861</v>
      </c>
      <c r="G37" s="180">
        <f t="shared" si="1"/>
        <v>0.03212100235</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222</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223</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246</v>
      </c>
      <c r="E41" s="45" t="s">
        <v>247</v>
      </c>
      <c r="F41" s="45" t="s">
        <v>248</v>
      </c>
      <c r="G41" s="59" t="s">
        <v>249</v>
      </c>
      <c r="H41" s="59"/>
      <c r="I41" s="43"/>
      <c r="J41" s="43"/>
      <c r="K41" s="43"/>
      <c r="L41" s="43"/>
      <c r="M41" s="43"/>
      <c r="N41" s="43"/>
      <c r="O41" s="43"/>
      <c r="P41" s="43"/>
      <c r="Q41" s="43"/>
      <c r="R41" s="43"/>
      <c r="S41" s="43"/>
      <c r="T41" s="43"/>
      <c r="U41" s="43"/>
      <c r="V41" s="43"/>
      <c r="W41" s="43"/>
      <c r="X41" s="43"/>
      <c r="Y41" s="43"/>
    </row>
    <row r="42">
      <c r="A42" s="138"/>
      <c r="B42" s="49"/>
      <c r="C42" s="147" t="s">
        <v>226</v>
      </c>
      <c r="D42" s="165">
        <f>'Ratios 2020'!D49</f>
        <v>9.99828703</v>
      </c>
      <c r="E42" s="165">
        <f>'Ratios 2021'!D49</f>
        <v>6.06443944</v>
      </c>
      <c r="F42" s="165">
        <f>'Ratios 2022'!D49</f>
        <v>8.364100834</v>
      </c>
      <c r="G42" s="182">
        <f>average(D42:F42)</f>
        <v>8.142275768</v>
      </c>
      <c r="H42" s="149" t="s">
        <v>227</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228</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229</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246</v>
      </c>
      <c r="E46" s="45" t="s">
        <v>247</v>
      </c>
      <c r="F46" s="45" t="s">
        <v>248</v>
      </c>
      <c r="G46" s="59" t="s">
        <v>249</v>
      </c>
      <c r="H46" s="59"/>
      <c r="I46" s="43"/>
      <c r="J46" s="43"/>
      <c r="K46" s="43"/>
      <c r="L46" s="43"/>
      <c r="M46" s="43"/>
      <c r="N46" s="43"/>
      <c r="O46" s="43"/>
      <c r="P46" s="43"/>
      <c r="Q46" s="43"/>
      <c r="R46" s="43"/>
      <c r="S46" s="43"/>
      <c r="T46" s="43"/>
      <c r="U46" s="43"/>
      <c r="V46" s="43"/>
      <c r="W46" s="43"/>
      <c r="X46" s="43"/>
      <c r="Y46" s="43"/>
    </row>
    <row r="47">
      <c r="A47" s="138"/>
      <c r="B47" s="49"/>
      <c r="C47" s="147" t="s">
        <v>232</v>
      </c>
      <c r="D47" s="148">
        <f>'Ratios 2020'!D54</f>
        <v>7.017705618</v>
      </c>
      <c r="E47" s="148">
        <f>'Ratios 2021'!D54</f>
        <v>5.409866489</v>
      </c>
      <c r="F47" s="148">
        <f>'Ratios 2022'!D54</f>
        <v>13.13601248</v>
      </c>
      <c r="G47" s="176">
        <f>average(D47:F47)</f>
        <v>8.521194862</v>
      </c>
      <c r="H47" s="149" t="s">
        <v>233</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234</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235</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246</v>
      </c>
      <c r="E51" s="45" t="s">
        <v>247</v>
      </c>
      <c r="F51" s="45" t="s">
        <v>248</v>
      </c>
      <c r="G51" s="59" t="s">
        <v>249</v>
      </c>
      <c r="H51" s="59"/>
      <c r="I51" s="43"/>
      <c r="J51" s="43"/>
      <c r="K51" s="43"/>
      <c r="L51" s="43"/>
      <c r="M51" s="43"/>
      <c r="N51" s="43"/>
      <c r="O51" s="43"/>
      <c r="P51" s="43"/>
      <c r="Q51" s="43"/>
      <c r="R51" s="43"/>
      <c r="S51" s="43"/>
      <c r="T51" s="43"/>
      <c r="U51" s="43"/>
      <c r="V51" s="43"/>
      <c r="W51" s="43"/>
      <c r="X51" s="43"/>
      <c r="Y51" s="43"/>
    </row>
    <row r="52">
      <c r="A52" s="138"/>
      <c r="B52" s="49"/>
      <c r="C52" s="147" t="s">
        <v>238</v>
      </c>
      <c r="D52" s="183">
        <f>'Ratios 2020'!D59</f>
        <v>0</v>
      </c>
      <c r="E52" s="183">
        <f>'Ratios 2021'!D59</f>
        <v>0</v>
      </c>
      <c r="F52" s="183">
        <f>'Ratios 2022'!D59</f>
        <v>0</v>
      </c>
      <c r="G52" s="184">
        <f>average(D52:F52)</f>
        <v>0</v>
      </c>
      <c r="H52" s="149" t="s">
        <v>239</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