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<sst xmlns="http://schemas.openxmlformats.org/spreadsheetml/2006/main" count="876" uniqueCount="258">
  <si>
    <t>TIDES FOUNATION</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</si>
  <si>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</si>
  <si>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</si>
  <si>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</si>
  <si>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</si>
  <si>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</si>
  <si>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</si>
  <si>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</si>
  <si>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</si>
  <si>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</si>
  <si>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</si>
  <si>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</si>
  <si>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</si>
  <si>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</si>
  <si>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</si>
  <si>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</si>
  <si>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</si>
  <si>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</si>
  <si>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</si>
  <si>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</si>
  <si>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</si>
  <si>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</si>
  <si>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</si>
  <si>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</si>
  <si>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</si>
  <si>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</si>
  <si>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</si>
  <si>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</si>
  <si>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</si>
  <si>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</si>
  <si>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</si>
  <si>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</si>
  <si>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</si>
  <si>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</si>
  <si>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</si>
  <si>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</si>
  <si>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</si>
  <si>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</si>
  <si>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</si>
  <si>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</si>
  <si>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</si>
  <si>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</si>
  <si>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</si>
  <si>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</si>
  <si>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</si>
  <si>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</si>
  <si>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</si>
  <si>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</si>
  <si>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</si>
  <si>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</si>
  <si>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</si>
  <si>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</si>
  <si>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</si>
  <si>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</si>
  <si>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</si>
  <si>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</si>
  <si>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</si>
  <si>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</si>
  <si>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</si>
  <si>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</si>
  <si>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</si>
  <si>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</si>
  <si>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</si>
  <si>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</si>
  <si>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Invoiced admin fee</t>
  </si>
  <si>
    <t>Program related invest</t>
  </si>
  <si>
    <t xml:space="preserve">Contract revenue </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</si>
  <si>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</si>
  <si>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</si>
  <si>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</si>
  <si>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</si>
  <si>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</si>
  <si>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</si>
  <si>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</si>
  <si>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</si>
  <si>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</si>
  <si>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</si>
  <si>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</si>
  <si>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</si>
  <si>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</si>
  <si>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</si>
  <si>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</si>
  <si>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</si>
  <si>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</si>
  <si>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</si>
  <si>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</si>
  <si>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</si>
  <si>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</si>
  <si>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</si>
  <si>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</si>
  <si>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</si>
  <si>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</si>
  <si>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</si>
  <si>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</si>
  <si>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</si>
  <si>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</si>
  <si>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</si>
  <si>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</si>
  <si>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</si>
  <si>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Other income </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</si>
  <si>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</si>
  <si>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</si>
  <si>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</si>
  <si>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</si>
  <si>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</si>
  <si>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</si>
  <si>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</si>
  <si>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</si>
  <si>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</si>
  <si>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</si>
  <si>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</si>
  <si>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</si>
  <si>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</si>
  <si>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</si>
  <si>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</si>
  <si>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</si>
  <si>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</si>
  <si>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</si>
  <si>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</si>
  <si>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</si>
  <si>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</si>
  <si>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</si>
  <si>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</si>
  <si>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</si>
  <si>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</si>
  <si>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</si>
  <si>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</si>
  <si>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</si>
  <si>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</si>
  <si>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</si>
  <si>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</si>
  <si>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</si>
  <si>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</si>
  <si>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</si>
  <si>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</si>
  <si>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</si>
  <si>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</si>
  <si>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Adjustment &amp; write offs </t>
  </si>
  <si>
    <t>UBI tax</t>
  </si>
  <si>
    <t xml:space="preserve">Miscellaneoous expense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</si>
  <si>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</si>
  <si>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</si>
  <si>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</si>
  <si>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</si>
  <si>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</si>
  <si>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</si>
  <si>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</si>
  <si>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</si>
  <si>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</si>
  <si>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</si>
  <si>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</si>
  <si>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</si>
  <si>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</si>
  <si>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</si>
  <si>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</si>
  <si>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</si>
  <si>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</si>
  <si>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</si>
  <si>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</si>
  <si>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</si>
  <si>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</si>
  <si>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</si>
  <si>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</si>
  <si>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</si>
  <si>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</si>
  <si>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</si>
  <si>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</si>
  <si>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</si>
  <si>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</si>
  <si>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</si>
  <si>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</si>
  <si>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</si>
  <si>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</si>
  <si>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</si>
  <si>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</si>
  <si>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</si>
  <si>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</si>
  <si>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</si>
  <si>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</si>
  <si>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</si>
  <si>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</si>
  <si>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</si>
  <si>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</si>
  <si>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</si>
  <si>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</si>
  <si>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</si>
  <si>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</si>
  <si>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</si>
  <si>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</si>
  <si>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</si>
  <si>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</si>
  <si>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</si>
  <si>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</si>
  <si>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</si>
  <si>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</si>
  <si>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</si>
  <si>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</si>
  <si>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</si>
  <si>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</si>
  <si>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</si>
  <si>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</si>
  <si>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</si>
  <si>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</si>
  <si>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</si>
  <si>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</si>
  <si>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</si>
  <si>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</si>
  <si>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</si>
  <si>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</si>
  <si>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</si>
  <si>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</si>
  <si>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</si>
  <si>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</si>
  <si>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</si>
  <si>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</si>
  <si>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</si>
  <si>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</si>
  <si>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</si>
  <si>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</si>
  <si>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</si>
  <si>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</si>
  <si>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</si>
  <si>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</si>
  <si>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</si>
  <si>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</si>
  <si>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</si>
  <si>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</si>
  <si>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</si>
  <si>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</si>
  <si>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</si>
  <si>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</si>
  <si>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</si>
  <si>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</si>
  <si>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</si>
  <si>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</si>
  <si>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</si>
  <si>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</si>
  <si>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</si>
  <si>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</si>
  <si>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</si>
  <si>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</si>
  <si>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UBIT tax</t>
  </si>
  <si>
    <t>Admin IT HR</t>
  </si>
  <si>
    <t xml:space="preserve">Banking fees </t>
  </si>
  <si>
    <t xml:space="preserve">State registrations , FI </t>
  </si>
  <si>
    <r>
      <rPr>
        <rFont val="Roboto"/>
        <b/>
        <color rgb="FF000000"/>
        <sz val="10.0"/>
      </rPr>
      <t xml:space="preserve">Program Expenses </t>
    </r>
    <r>
      <rPr>
        <rFont val="Roboto"/>
        <b/>
        <i/>
        <color rgb="FF000000"/>
        <sz val="10.0"/>
      </rPr>
      <t xml:space="preserve">(Program Efficiency Ratio) </t>
    </r>
  </si>
  <si>
    <t xml:space="preserve">Other program service revenue </t>
  </si>
  <si>
    <r>
      <rPr>
        <rFont val="Roboto"/>
        <color rgb="FF000000"/>
        <sz val="10.0"/>
      </rPr>
      <t xml:space="preserve">Gross amount from sales of </t>
    </r>
    <r>
      <rPr>
        <rFont val="Roboto"/>
        <color rgb="FF000000"/>
        <sz val="10.0"/>
      </rPr>
      <t>assets other than inventory</t>
    </r>
  </si>
  <si>
    <t>Banking fees</t>
  </si>
  <si>
    <t>UBIT taxes</t>
  </si>
  <si>
    <t>Licenses</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</si>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</sst>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TIDES FOUNATION</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TIDES FOUNATION</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1.981446E7</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1.025090302E9</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2.37603015E8</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1044904762</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681374.0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208208.0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84984.0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67</v>
      </c>
      <c r="D16" s="57"/>
      <c r="E16" s="57"/>
      <c r="F16" s="57">
        <f>sum(F10:F15)</f>
        <v>974566</v>
      </c>
      <c r="G16" s="58"/>
      <c r="H16" s="58"/>
      <c r="I16" s="58"/>
      <c r="J16" s="58"/>
      <c r="K16" s="58"/>
      <c r="L16" s="58"/>
      <c r="M16" s="58"/>
      <c r="N16" s="58"/>
      <c r="O16" s="58"/>
      <c r="P16" s="58"/>
      <c r="Q16" s="58"/>
      <c r="R16" s="58"/>
      <c r="S16" s="58"/>
      <c r="T16" s="58"/>
      <c r="U16" s="58"/>
      <c r="V16" s="58"/>
      <c r="W16" s="58"/>
      <c r="X16" s="58"/>
      <c r="Y16" s="58"/>
      <c r="Z16" s="58"/>
    </row>
    <row r="17">
      <c r="A17" s="65" t="s">
        <v>68</v>
      </c>
      <c r="B17" s="66">
        <v>3.0</v>
      </c>
      <c r="C17" s="67" t="s">
        <v>69</v>
      </c>
      <c r="D17" s="61"/>
      <c r="E17" s="61"/>
      <c r="F17" s="62">
        <v>8240020.0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70</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71</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72</v>
      </c>
      <c r="E20" s="73" t="s">
        <v>73</v>
      </c>
      <c r="F20" s="74"/>
      <c r="G20" s="43"/>
      <c r="H20" s="43"/>
      <c r="I20" s="43"/>
      <c r="J20" s="43"/>
      <c r="K20" s="43"/>
      <c r="L20" s="43"/>
      <c r="M20" s="43"/>
      <c r="N20" s="43"/>
      <c r="O20" s="43"/>
      <c r="P20" s="43"/>
      <c r="Q20" s="43"/>
      <c r="R20" s="43"/>
      <c r="S20" s="43"/>
      <c r="T20" s="43"/>
      <c r="U20" s="43"/>
      <c r="V20" s="43"/>
      <c r="W20" s="43"/>
      <c r="X20" s="43"/>
      <c r="Y20" s="43"/>
      <c r="Z20" s="43"/>
    </row>
    <row r="21">
      <c r="A21" s="49"/>
      <c r="B21" s="59" t="s">
        <v>74</v>
      </c>
      <c r="C21" s="46" t="s">
        <v>75</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76</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77</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78</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79</v>
      </c>
      <c r="E25" s="73" t="s">
        <v>80</v>
      </c>
      <c r="F25" s="74"/>
      <c r="G25" s="76"/>
      <c r="H25" s="43"/>
      <c r="I25" s="43"/>
      <c r="J25" s="43"/>
      <c r="K25" s="43"/>
      <c r="L25" s="43"/>
      <c r="M25" s="43"/>
      <c r="N25" s="43"/>
      <c r="O25" s="43"/>
      <c r="P25" s="43"/>
      <c r="Q25" s="43"/>
      <c r="R25" s="43"/>
      <c r="S25" s="43"/>
      <c r="T25" s="43"/>
      <c r="U25" s="43"/>
      <c r="V25" s="43"/>
      <c r="W25" s="43"/>
      <c r="X25" s="43"/>
      <c r="Y25" s="43"/>
      <c r="Z25" s="43"/>
    </row>
    <row r="26">
      <c r="A26" s="49"/>
      <c r="B26" s="45" t="s">
        <v>81</v>
      </c>
      <c r="C26" s="77" t="s">
        <v>82</v>
      </c>
      <c r="D26" s="50">
        <v>3.45881685E8</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83</v>
      </c>
      <c r="D27" s="50">
        <v>3.33711088E8</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84</v>
      </c>
      <c r="D28" s="75">
        <f t="shared" ref="D28:E28" si="2">D26-D27</f>
        <v>12170597</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85</v>
      </c>
      <c r="D29" s="57"/>
      <c r="E29" s="57"/>
      <c r="F29" s="57">
        <f>sum(D28:E28)</f>
        <v>12170597</v>
      </c>
      <c r="G29" s="58"/>
      <c r="H29" s="58"/>
      <c r="I29" s="58"/>
      <c r="J29" s="58"/>
      <c r="K29" s="58"/>
      <c r="L29" s="58"/>
      <c r="M29" s="58"/>
      <c r="N29" s="58"/>
      <c r="O29" s="58"/>
      <c r="P29" s="58"/>
      <c r="Q29" s="58"/>
      <c r="R29" s="58"/>
      <c r="S29" s="58"/>
      <c r="T29" s="58"/>
      <c r="U29" s="58"/>
      <c r="V29" s="58"/>
      <c r="W29" s="58"/>
      <c r="X29" s="58"/>
      <c r="Y29" s="58"/>
      <c r="Z29" s="58"/>
    </row>
    <row r="30">
      <c r="A30" s="49"/>
      <c r="B30" s="59" t="s">
        <v>86</v>
      </c>
      <c r="C30" s="51" t="s">
        <v>87</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88</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89</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90</v>
      </c>
      <c r="C33" s="51" t="s">
        <v>91</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92</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93</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94</v>
      </c>
      <c r="C36" s="51" t="s">
        <v>95</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96</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97</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98</v>
      </c>
      <c r="C39" s="83" t="s">
        <v>99</v>
      </c>
      <c r="D39" s="74"/>
      <c r="E39" s="48">
        <v>168079.0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100</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67</v>
      </c>
      <c r="D43" s="79"/>
      <c r="E43" s="79"/>
      <c r="F43" s="57">
        <f>sum(E39:E42)</f>
        <v>168079</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101</v>
      </c>
      <c r="D44" s="88"/>
      <c r="E44" s="88"/>
      <c r="F44" s="89">
        <f>sum(F16:F43)+F9</f>
        <v>1066458024</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TIDES FOUNATION</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102</v>
      </c>
      <c r="D2" s="42" t="s">
        <v>103</v>
      </c>
      <c r="E2" s="42" t="s">
        <v>104</v>
      </c>
      <c r="F2" s="42" t="s">
        <v>105</v>
      </c>
      <c r="G2" s="43"/>
      <c r="H2" s="43"/>
      <c r="I2" s="43"/>
      <c r="J2" s="43"/>
      <c r="K2" s="43"/>
      <c r="L2" s="43"/>
      <c r="M2" s="43"/>
      <c r="N2" s="43"/>
      <c r="O2" s="43"/>
      <c r="P2" s="43"/>
      <c r="Q2" s="43"/>
      <c r="R2" s="43"/>
      <c r="S2" s="43"/>
      <c r="T2" s="43"/>
      <c r="U2" s="43"/>
      <c r="V2" s="43"/>
      <c r="W2" s="43"/>
      <c r="X2" s="43"/>
      <c r="Y2" s="43"/>
      <c r="Z2" s="43"/>
    </row>
    <row r="3">
      <c r="A3" s="80">
        <v>1.0</v>
      </c>
      <c r="B3" s="96" t="s">
        <v>106</v>
      </c>
      <c r="C3" s="98">
        <f t="shared" ref="C3:C39" si="1">sum(D3:F3)</f>
        <v>492697696</v>
      </c>
      <c r="D3" s="99">
        <v>4.92697696E8</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107</v>
      </c>
      <c r="C4" s="98">
        <f t="shared" si="1"/>
        <v>117500</v>
      </c>
      <c r="D4" s="99">
        <v>117500.0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108</v>
      </c>
      <c r="C5" s="98">
        <f t="shared" si="1"/>
        <v>113946749</v>
      </c>
      <c r="D5" s="99">
        <v>1.13946749E8</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109</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110</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111</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112</v>
      </c>
      <c r="C9" s="98">
        <f t="shared" si="1"/>
        <v>0</v>
      </c>
      <c r="D9" s="99">
        <v>0.0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113</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114</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115</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116</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117</v>
      </c>
      <c r="B14" s="46" t="s">
        <v>118</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119</v>
      </c>
      <c r="C15" s="98">
        <f t="shared" si="1"/>
        <v>760</v>
      </c>
      <c r="D15" s="99">
        <v>760.0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120</v>
      </c>
      <c r="C16" s="98">
        <f t="shared" si="1"/>
        <v>0</v>
      </c>
      <c r="D16" s="99">
        <v>0.0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121</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122</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123</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124</v>
      </c>
      <c r="C20" s="98">
        <f t="shared" si="1"/>
        <v>1447627</v>
      </c>
      <c r="D20" s="99">
        <v>1447627.0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125</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126</v>
      </c>
      <c r="C22" s="98">
        <f t="shared" si="1"/>
        <v>143876</v>
      </c>
      <c r="D22" s="99">
        <v>143876.0</v>
      </c>
      <c r="E22" s="99">
        <v>0.0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127</v>
      </c>
      <c r="C23" s="98">
        <f t="shared" si="1"/>
        <v>33512</v>
      </c>
      <c r="D23" s="99">
        <v>33512.0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71</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128</v>
      </c>
      <c r="C25" s="98">
        <f t="shared" si="1"/>
        <v>86645</v>
      </c>
      <c r="D25" s="99">
        <v>86645.0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129</v>
      </c>
      <c r="C26" s="98">
        <f t="shared" si="1"/>
        <v>5763</v>
      </c>
      <c r="D26" s="99">
        <v>5763.0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130</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131</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132</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133</v>
      </c>
      <c r="C30" s="98">
        <f t="shared" si="1"/>
        <v>8846756</v>
      </c>
      <c r="D30" s="99">
        <v>0.0</v>
      </c>
      <c r="E30" s="99">
        <v>7829379.0</v>
      </c>
      <c r="F30" s="99">
        <v>1017377.0</v>
      </c>
      <c r="G30" s="43"/>
      <c r="H30" s="43"/>
      <c r="I30" s="43"/>
      <c r="J30" s="43"/>
      <c r="K30" s="43"/>
      <c r="L30" s="43"/>
      <c r="M30" s="43"/>
      <c r="N30" s="43"/>
      <c r="O30" s="43"/>
      <c r="P30" s="43"/>
      <c r="Q30" s="43"/>
      <c r="R30" s="43"/>
      <c r="S30" s="43"/>
      <c r="T30" s="43"/>
      <c r="U30" s="43"/>
      <c r="V30" s="43"/>
      <c r="W30" s="43"/>
      <c r="X30" s="43"/>
      <c r="Y30" s="43"/>
      <c r="Z30" s="43"/>
    </row>
    <row r="31">
      <c r="A31" s="45">
        <v>22.0</v>
      </c>
      <c r="B31" s="46" t="s">
        <v>134</v>
      </c>
      <c r="C31" s="98">
        <f t="shared" si="1"/>
        <v>2476</v>
      </c>
      <c r="D31" s="99">
        <v>2476.0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135</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136</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117</v>
      </c>
      <c r="B34" s="46" t="s">
        <v>137</v>
      </c>
      <c r="C34" s="98">
        <f t="shared" si="1"/>
        <v>1422681</v>
      </c>
      <c r="D34" s="99">
        <v>1422681.0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138</v>
      </c>
      <c r="C35" s="98">
        <f t="shared" si="1"/>
        <v>259476</v>
      </c>
      <c r="D35" s="99">
        <v>259476.0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139</v>
      </c>
      <c r="C36" s="98">
        <f t="shared" si="1"/>
        <v>13459</v>
      </c>
      <c r="D36" s="99">
        <v>13459.0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619024976</v>
      </c>
      <c r="D40" s="103">
        <f t="shared" si="2"/>
        <v>610178220</v>
      </c>
      <c r="E40" s="103">
        <f t="shared" si="2"/>
        <v>7829379</v>
      </c>
      <c r="F40" s="103">
        <f t="shared" si="2"/>
        <v>1017377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TIDES FOUNATION</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4.938787E7</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5.2088626E7</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1.67711319E8</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2608453.0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1.3426599E7</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977996.0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75648.0</v>
      </c>
      <c r="E12" s="108">
        <f>D11-D12</f>
        <v>902348</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5.81816382E8</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1.35423012E8</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5284385.0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1008648994</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686582.0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7.6774766E7</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38933.0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3790177.0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81290458</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9.27358536E8</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927358536</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1008648994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TIDES FOUNATION</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2020'!C40</f>
        <v>619024976</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2020'!C31</f>
        <v>2476</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619022500</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51585208.33</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2020'!E2+'Balance Sheet 2020'!E3</f>
        <v>101476496</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1.967162667</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2020'!E30</f>
        <v>927358536</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2020'!C40</f>
        <v>619024976</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51585414.67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17.9771461</v>
      </c>
      <c r="E14" s="149" t="s">
        <v>190</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2020'!E13:E15)</f>
        <v>722523779</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2020'!C40</f>
        <v>619024976</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51585414.67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14.00635788</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15.97352054</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2020'!E2:E7)</f>
        <v>1025090302</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2020'!F44</f>
        <v>1066458024</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0.9612101732</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2020'!C7:C9)</f>
        <v>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2020'!C10:C12)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2020'!C40</f>
        <v>619024976</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2020'!C10:C11)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2020'!C7:C9)</f>
        <v>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t="str">
        <f>D36/D37</f>
        <v>#DIV/0!</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219</v>
      </c>
      <c r="D41" s="75">
        <f>'Expenses 2020'!D40</f>
        <v>610178220</v>
      </c>
      <c r="E41" s="164">
        <f t="shared" ref="E41:E44" si="1">D41/$D$44</f>
        <v>0.9857085637</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2020'!E40</f>
        <v>7829379</v>
      </c>
      <c r="E42" s="164">
        <f t="shared" si="1"/>
        <v>0.01264792101</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2020'!F40</f>
        <v>1017377</v>
      </c>
      <c r="E43" s="164">
        <f t="shared" si="1"/>
        <v>0.001643515269</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619024976</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2020'!F9</f>
        <v>1044904762</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2020'!F40</f>
        <v>1017377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1027.057582</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2020'!E2:E10)</f>
        <v>285222867</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2020'!E19:E22)</f>
        <v>77500281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3.680281714</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2020'!E25:E26)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2020'!E18</f>
        <v>1008648994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TIDES FOUNATION</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9975896.0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8.10805906E8</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1.37200968E8</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820781802</v>
      </c>
      <c r="G9" s="58"/>
      <c r="H9" s="58"/>
      <c r="I9" s="58"/>
      <c r="J9" s="58"/>
      <c r="K9" s="58"/>
      <c r="L9" s="58"/>
      <c r="M9" s="58"/>
      <c r="N9" s="58"/>
      <c r="O9" s="58"/>
      <c r="P9" s="58"/>
      <c r="Q9" s="58"/>
      <c r="R9" s="58"/>
      <c r="S9" s="58"/>
      <c r="T9" s="58"/>
      <c r="U9" s="58"/>
      <c r="V9" s="58"/>
      <c r="W9" s="58"/>
      <c r="X9" s="58"/>
      <c r="Y9" s="58"/>
      <c r="Z9" s="58"/>
    </row>
    <row r="10">
      <c r="A10" s="44" t="s">
        <v>62</v>
      </c>
      <c r="B10" s="59" t="s">
        <v>63</v>
      </c>
      <c r="C10" s="60" t="s">
        <v>66</v>
      </c>
      <c r="D10" s="15"/>
      <c r="E10" s="15"/>
      <c r="F10" s="48">
        <v>866863.0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772116.0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t="s">
        <v>64</v>
      </c>
      <c r="D12" s="61"/>
      <c r="E12" s="61"/>
      <c r="F12" s="62">
        <v>469329.0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67</v>
      </c>
      <c r="D16" s="57"/>
      <c r="E16" s="57"/>
      <c r="F16" s="57">
        <f>sum(F10:F15)</f>
        <v>2108308</v>
      </c>
      <c r="G16" s="58"/>
      <c r="H16" s="58"/>
      <c r="I16" s="58"/>
      <c r="J16" s="58"/>
      <c r="K16" s="58"/>
      <c r="L16" s="58"/>
      <c r="M16" s="58"/>
      <c r="N16" s="58"/>
      <c r="O16" s="58"/>
      <c r="P16" s="58"/>
      <c r="Q16" s="58"/>
      <c r="R16" s="58"/>
      <c r="S16" s="58"/>
      <c r="T16" s="58"/>
      <c r="U16" s="58"/>
      <c r="V16" s="58"/>
      <c r="W16" s="58"/>
      <c r="X16" s="58"/>
      <c r="Y16" s="58"/>
      <c r="Z16" s="58"/>
    </row>
    <row r="17">
      <c r="A17" s="65" t="s">
        <v>68</v>
      </c>
      <c r="B17" s="66">
        <v>3.0</v>
      </c>
      <c r="C17" s="67" t="s">
        <v>69</v>
      </c>
      <c r="D17" s="61"/>
      <c r="E17" s="61"/>
      <c r="F17" s="62">
        <v>1.2111434E7</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70</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71</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72</v>
      </c>
      <c r="E20" s="73" t="s">
        <v>73</v>
      </c>
      <c r="F20" s="74"/>
      <c r="G20" s="43"/>
      <c r="H20" s="43"/>
      <c r="I20" s="43"/>
      <c r="J20" s="43"/>
      <c r="K20" s="43"/>
      <c r="L20" s="43"/>
      <c r="M20" s="43"/>
      <c r="N20" s="43"/>
      <c r="O20" s="43"/>
      <c r="P20" s="43"/>
      <c r="Q20" s="43"/>
      <c r="R20" s="43"/>
      <c r="S20" s="43"/>
      <c r="T20" s="43"/>
      <c r="U20" s="43"/>
      <c r="V20" s="43"/>
      <c r="W20" s="43"/>
      <c r="X20" s="43"/>
      <c r="Y20" s="43"/>
      <c r="Z20" s="43"/>
    </row>
    <row r="21">
      <c r="A21" s="49"/>
      <c r="B21" s="59" t="s">
        <v>74</v>
      </c>
      <c r="C21" s="46" t="s">
        <v>75</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76</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77</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78</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79</v>
      </c>
      <c r="E25" s="73" t="s">
        <v>80</v>
      </c>
      <c r="F25" s="74"/>
      <c r="G25" s="76"/>
      <c r="H25" s="43"/>
      <c r="I25" s="43"/>
      <c r="J25" s="43"/>
      <c r="K25" s="43"/>
      <c r="L25" s="43"/>
      <c r="M25" s="43"/>
      <c r="N25" s="43"/>
      <c r="O25" s="43"/>
      <c r="P25" s="43"/>
      <c r="Q25" s="43"/>
      <c r="R25" s="43"/>
      <c r="S25" s="43"/>
      <c r="T25" s="43"/>
      <c r="U25" s="43"/>
      <c r="V25" s="43"/>
      <c r="W25" s="43"/>
      <c r="X25" s="43"/>
      <c r="Y25" s="43"/>
      <c r="Z25" s="43"/>
    </row>
    <row r="26">
      <c r="A26" s="49"/>
      <c r="B26" s="45" t="s">
        <v>81</v>
      </c>
      <c r="C26" s="77" t="s">
        <v>240</v>
      </c>
      <c r="D26" s="50">
        <v>3.08346966E8</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83</v>
      </c>
      <c r="D27" s="50">
        <v>2.79867001E8</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84</v>
      </c>
      <c r="D28" s="75">
        <f t="shared" ref="D28:E28" si="2">D26-D27</f>
        <v>28479965</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85</v>
      </c>
      <c r="D29" s="57"/>
      <c r="E29" s="57"/>
      <c r="F29" s="57">
        <f>sum(D28:E28)</f>
        <v>28479965</v>
      </c>
      <c r="G29" s="58"/>
      <c r="H29" s="58"/>
      <c r="I29" s="58"/>
      <c r="J29" s="58"/>
      <c r="K29" s="58"/>
      <c r="L29" s="58"/>
      <c r="M29" s="58"/>
      <c r="N29" s="58"/>
      <c r="O29" s="58"/>
      <c r="P29" s="58"/>
      <c r="Q29" s="58"/>
      <c r="R29" s="58"/>
      <c r="S29" s="58"/>
      <c r="T29" s="58"/>
      <c r="U29" s="58"/>
      <c r="V29" s="58"/>
      <c r="W29" s="58"/>
      <c r="X29" s="58"/>
      <c r="Y29" s="58"/>
      <c r="Z29" s="58"/>
    </row>
    <row r="30">
      <c r="A30" s="49"/>
      <c r="B30" s="59" t="s">
        <v>86</v>
      </c>
      <c r="C30" s="51" t="s">
        <v>87</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88</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89</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90</v>
      </c>
      <c r="C33" s="51" t="s">
        <v>91</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92</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93</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94</v>
      </c>
      <c r="C36" s="51" t="s">
        <v>95</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96</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97</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98</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67</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101</v>
      </c>
      <c r="D44" s="88"/>
      <c r="E44" s="88"/>
      <c r="F44" s="89">
        <f>sum(F16:F43)+F9</f>
        <v>863481509</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TIDES FOUNATION</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102</v>
      </c>
      <c r="D2" s="42" t="s">
        <v>103</v>
      </c>
      <c r="E2" s="42" t="s">
        <v>104</v>
      </c>
      <c r="F2" s="42" t="s">
        <v>105</v>
      </c>
      <c r="G2" s="43"/>
      <c r="H2" s="43"/>
      <c r="I2" s="43"/>
      <c r="J2" s="43"/>
      <c r="K2" s="43"/>
      <c r="L2" s="43"/>
      <c r="M2" s="43"/>
      <c r="N2" s="43"/>
      <c r="O2" s="43"/>
      <c r="P2" s="43"/>
      <c r="Q2" s="43"/>
      <c r="R2" s="43"/>
      <c r="S2" s="43"/>
      <c r="T2" s="43"/>
      <c r="U2" s="43"/>
      <c r="V2" s="43"/>
      <c r="W2" s="43"/>
      <c r="X2" s="43"/>
      <c r="Y2" s="43"/>
      <c r="Z2" s="43"/>
    </row>
    <row r="3">
      <c r="A3" s="80">
        <v>1.0</v>
      </c>
      <c r="B3" s="96" t="s">
        <v>106</v>
      </c>
      <c r="C3" s="98">
        <f t="shared" ref="C3:C39" si="1">sum(D3:F3)</f>
        <v>483678391</v>
      </c>
      <c r="D3" s="99">
        <v>4.83678391E8</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107</v>
      </c>
      <c r="C4" s="98">
        <f t="shared" si="1"/>
        <v>117000</v>
      </c>
      <c r="D4" s="99">
        <v>117000.0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108</v>
      </c>
      <c r="C5" s="98">
        <f t="shared" si="1"/>
        <v>116800247</v>
      </c>
      <c r="D5" s="99">
        <v>1.16800247E8</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109</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110</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111</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112</v>
      </c>
      <c r="C9" s="98">
        <f t="shared" si="1"/>
        <v>0</v>
      </c>
      <c r="D9" s="99">
        <v>0.0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113</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114</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115</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116</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117</v>
      </c>
      <c r="B14" s="46" t="s">
        <v>118</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119</v>
      </c>
      <c r="C15" s="98">
        <f t="shared" si="1"/>
        <v>11641</v>
      </c>
      <c r="D15" s="99">
        <v>11641.0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120</v>
      </c>
      <c r="C16" s="98">
        <f t="shared" si="1"/>
        <v>4725</v>
      </c>
      <c r="D16" s="99">
        <v>4725.0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121</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122</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123</v>
      </c>
      <c r="C19" s="98">
        <f t="shared" si="1"/>
        <v>574781</v>
      </c>
      <c r="D19" s="99">
        <v>574781.0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124</v>
      </c>
      <c r="C20" s="98">
        <f t="shared" si="1"/>
        <v>782070</v>
      </c>
      <c r="D20" s="99">
        <v>782070.0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125</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126</v>
      </c>
      <c r="C22" s="98">
        <f t="shared" si="1"/>
        <v>1064</v>
      </c>
      <c r="D22" s="99">
        <v>1064.0</v>
      </c>
      <c r="E22" s="99">
        <v>0.0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127</v>
      </c>
      <c r="C23" s="98">
        <f t="shared" si="1"/>
        <v>2475</v>
      </c>
      <c r="D23" s="99">
        <v>2475.0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71</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128</v>
      </c>
      <c r="C25" s="98">
        <f t="shared" si="1"/>
        <v>4139</v>
      </c>
      <c r="D25" s="99">
        <v>4139.0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129</v>
      </c>
      <c r="C26" s="98">
        <f t="shared" si="1"/>
        <v>12</v>
      </c>
      <c r="D26" s="99">
        <v>12.0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130</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131</v>
      </c>
      <c r="C28" s="98">
        <f t="shared" si="1"/>
        <v>325</v>
      </c>
      <c r="D28" s="99">
        <v>325.0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132</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133</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134</v>
      </c>
      <c r="C31" s="98">
        <f t="shared" si="1"/>
        <v>1651</v>
      </c>
      <c r="D31" s="99">
        <v>1651.0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135</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136</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117</v>
      </c>
      <c r="B34" s="46" t="s">
        <v>241</v>
      </c>
      <c r="C34" s="98">
        <f t="shared" si="1"/>
        <v>88017</v>
      </c>
      <c r="D34" s="99">
        <v>88017.0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242</v>
      </c>
      <c r="C35" s="98">
        <f t="shared" si="1"/>
        <v>12258080</v>
      </c>
      <c r="D35" s="99">
        <v>0.0</v>
      </c>
      <c r="E35" s="99">
        <v>1.0848401E7</v>
      </c>
      <c r="F35" s="99">
        <v>1409679.0</v>
      </c>
      <c r="G35" s="43"/>
      <c r="H35" s="43"/>
      <c r="I35" s="43"/>
      <c r="J35" s="43"/>
      <c r="K35" s="43"/>
      <c r="L35" s="43"/>
      <c r="M35" s="43"/>
      <c r="N35" s="43"/>
      <c r="O35" s="43"/>
      <c r="P35" s="43"/>
      <c r="Q35" s="43"/>
      <c r="R35" s="43"/>
      <c r="S35" s="43"/>
      <c r="T35" s="43"/>
      <c r="U35" s="43"/>
      <c r="V35" s="43"/>
      <c r="W35" s="43"/>
      <c r="X35" s="43"/>
      <c r="Y35" s="43"/>
      <c r="Z35" s="43"/>
    </row>
    <row r="36">
      <c r="A36" s="45" t="s">
        <v>50</v>
      </c>
      <c r="B36" s="102" t="s">
        <v>243</v>
      </c>
      <c r="C36" s="98">
        <f t="shared" si="1"/>
        <v>116833</v>
      </c>
      <c r="D36" s="99">
        <v>116833.0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244</v>
      </c>
      <c r="C37" s="98">
        <f t="shared" si="1"/>
        <v>57800</v>
      </c>
      <c r="D37" s="99">
        <v>57800.0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251466</v>
      </c>
      <c r="D38" s="99">
        <v>251466.0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614750717</v>
      </c>
      <c r="D40" s="103">
        <f t="shared" si="2"/>
        <v>602492637</v>
      </c>
      <c r="E40" s="103">
        <f t="shared" si="2"/>
        <v>10848401</v>
      </c>
      <c r="F40" s="103">
        <f t="shared" si="2"/>
        <v>1409679</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TIDES FOUNATION</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3.07588844E8</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5.2419409E7</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2.4467253E7</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2869778.0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1.3396171E7</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7.23206424E8</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9.8395552E7</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9867020.0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1232210451</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3183444.0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7.2640808E7</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38933.0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1.0391793E7</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86254978</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1.145955473E9</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1145955473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1232210451</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TIDES FOUNATION</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2021'!C40</f>
        <v>614750717</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2021'!C31</f>
        <v>1651</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614749066</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51229088.83</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2021'!E2+'Balance Sheet 2021'!E3</f>
        <v>360008253</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7.027418625</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2021'!E30</f>
        <v>1145955473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2021'!C40</f>
        <v>614750717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51229226.42</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22.36917387</v>
      </c>
      <c r="E14" s="149" t="s">
        <v>190</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2021'!E13:E15)</f>
        <v>831468996</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2021'!C40</f>
        <v>614750717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51229226.42</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16.23036407</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23.2577827</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2021'!E2:E7)</f>
        <v>810805906</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2021'!F44</f>
        <v>863481509</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0.9389962582</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2021'!C7:C9)</f>
        <v>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2021'!C10:C12)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2021'!C40</f>
        <v>614750717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2021'!C10:C11)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2021'!C7:C9)</f>
        <v>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t="str">
        <f>D36/D37</f>
        <v>#DIV/0!</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245</v>
      </c>
      <c r="D41" s="75">
        <f>'Expenses 2021'!D40</f>
        <v>602492637</v>
      </c>
      <c r="E41" s="164">
        <f t="shared" ref="E41:E44" si="1">D41/$D$44</f>
        <v>0.9800600802</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2021'!E40</f>
        <v>10848401</v>
      </c>
      <c r="E42" s="164">
        <f t="shared" si="1"/>
        <v>0.01764682936</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2021'!F40</f>
        <v>1409679</v>
      </c>
      <c r="E43" s="164">
        <f t="shared" si="1"/>
        <v>0.002293090453</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614750717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2021'!F9</f>
        <v>820781802</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2021'!F40</f>
        <v>1409679</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582.2473074</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2021'!E2:E10)</f>
        <v>400741455</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2021'!E19:E22)</f>
        <v>75863185</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5.282423286</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2021'!E18</f>
        <v>1232210451</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TIDES FOUNATION</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7312405.0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5.66401601E8</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1.691576E7</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573714006</v>
      </c>
      <c r="G9" s="58"/>
      <c r="H9" s="58"/>
      <c r="I9" s="58"/>
      <c r="J9" s="58"/>
      <c r="K9" s="58"/>
      <c r="L9" s="58"/>
      <c r="M9" s="58"/>
      <c r="N9" s="58"/>
      <c r="O9" s="58"/>
      <c r="P9" s="58"/>
      <c r="Q9" s="58"/>
      <c r="R9" s="58"/>
      <c r="S9" s="58"/>
      <c r="T9" s="58"/>
      <c r="U9" s="58"/>
      <c r="V9" s="58"/>
      <c r="W9" s="58"/>
      <c r="X9" s="58"/>
      <c r="Y9" s="58"/>
      <c r="Z9" s="58"/>
    </row>
    <row r="10">
      <c r="A10" s="44" t="s">
        <v>62</v>
      </c>
      <c r="B10" s="59" t="s">
        <v>63</v>
      </c>
      <c r="C10" s="60" t="s">
        <v>66</v>
      </c>
      <c r="D10" s="15"/>
      <c r="E10" s="15"/>
      <c r="F10" s="48">
        <v>978347.0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64</v>
      </c>
      <c r="D11" s="61"/>
      <c r="E11" s="61"/>
      <c r="F11" s="62">
        <v>433336.0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65</v>
      </c>
      <c r="D12" s="61"/>
      <c r="E12" s="61"/>
      <c r="F12" s="62">
        <v>308784.0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0" t="s">
        <v>246</v>
      </c>
      <c r="D15" s="61"/>
      <c r="E15" s="61"/>
      <c r="F15" s="62">
        <v>255270.0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67</v>
      </c>
      <c r="D16" s="57"/>
      <c r="E16" s="57"/>
      <c r="F16" s="57">
        <f>sum(F10:F15)</f>
        <v>1975737</v>
      </c>
      <c r="G16" s="58"/>
      <c r="H16" s="58"/>
      <c r="I16" s="58"/>
      <c r="J16" s="58"/>
      <c r="K16" s="58"/>
      <c r="L16" s="58"/>
      <c r="M16" s="58"/>
      <c r="N16" s="58"/>
      <c r="O16" s="58"/>
      <c r="P16" s="58"/>
      <c r="Q16" s="58"/>
      <c r="R16" s="58"/>
      <c r="S16" s="58"/>
      <c r="T16" s="58"/>
      <c r="U16" s="58"/>
      <c r="V16" s="58"/>
      <c r="W16" s="58"/>
      <c r="X16" s="58"/>
      <c r="Y16" s="58"/>
      <c r="Z16" s="58"/>
    </row>
    <row r="17">
      <c r="A17" s="65" t="s">
        <v>68</v>
      </c>
      <c r="B17" s="66">
        <v>3.0</v>
      </c>
      <c r="C17" s="67" t="s">
        <v>69</v>
      </c>
      <c r="D17" s="61"/>
      <c r="E17" s="61"/>
      <c r="F17" s="62">
        <v>1.5627131E7</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70</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71</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72</v>
      </c>
      <c r="E20" s="73" t="s">
        <v>73</v>
      </c>
      <c r="F20" s="74"/>
      <c r="G20" s="43"/>
      <c r="H20" s="43"/>
      <c r="I20" s="43"/>
      <c r="J20" s="43"/>
      <c r="K20" s="43"/>
      <c r="L20" s="43"/>
      <c r="M20" s="43"/>
      <c r="N20" s="43"/>
      <c r="O20" s="43"/>
      <c r="P20" s="43"/>
      <c r="Q20" s="43"/>
      <c r="R20" s="43"/>
      <c r="S20" s="43"/>
      <c r="T20" s="43"/>
      <c r="U20" s="43"/>
      <c r="V20" s="43"/>
      <c r="W20" s="43"/>
      <c r="X20" s="43"/>
      <c r="Y20" s="43"/>
      <c r="Z20" s="43"/>
    </row>
    <row r="21">
      <c r="A21" s="49"/>
      <c r="B21" s="59" t="s">
        <v>74</v>
      </c>
      <c r="C21" s="46" t="s">
        <v>75</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76</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77</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78</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79</v>
      </c>
      <c r="E25" s="73" t="s">
        <v>80</v>
      </c>
      <c r="F25" s="74"/>
      <c r="G25" s="76"/>
      <c r="H25" s="43"/>
      <c r="I25" s="43"/>
      <c r="J25" s="43"/>
      <c r="K25" s="43"/>
      <c r="L25" s="43"/>
      <c r="M25" s="43"/>
      <c r="N25" s="43"/>
      <c r="O25" s="43"/>
      <c r="P25" s="43"/>
      <c r="Q25" s="43"/>
      <c r="R25" s="43"/>
      <c r="S25" s="43"/>
      <c r="T25" s="43"/>
      <c r="U25" s="43"/>
      <c r="V25" s="43"/>
      <c r="W25" s="43"/>
      <c r="X25" s="43"/>
      <c r="Y25" s="43"/>
      <c r="Z25" s="43"/>
    </row>
    <row r="26">
      <c r="A26" s="49"/>
      <c r="B26" s="45" t="s">
        <v>81</v>
      </c>
      <c r="C26" s="77" t="s">
        <v>247</v>
      </c>
      <c r="D26" s="50">
        <v>2.92573718E8</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83</v>
      </c>
      <c r="D27" s="50">
        <v>3.03195164E8</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84</v>
      </c>
      <c r="D28" s="75">
        <f t="shared" ref="D28:E28" si="2">D26-D27</f>
        <v>-10621446</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85</v>
      </c>
      <c r="D29" s="57"/>
      <c r="E29" s="57"/>
      <c r="F29" s="57">
        <f>sum(D28:E28)</f>
        <v>-10621446</v>
      </c>
      <c r="G29" s="58"/>
      <c r="H29" s="58"/>
      <c r="I29" s="58"/>
      <c r="J29" s="58"/>
      <c r="K29" s="58"/>
      <c r="L29" s="58"/>
      <c r="M29" s="58"/>
      <c r="N29" s="58"/>
      <c r="O29" s="58"/>
      <c r="P29" s="58"/>
      <c r="Q29" s="58"/>
      <c r="R29" s="58"/>
      <c r="S29" s="58"/>
      <c r="T29" s="58"/>
      <c r="U29" s="58"/>
      <c r="V29" s="58"/>
      <c r="W29" s="58"/>
      <c r="X29" s="58"/>
      <c r="Y29" s="58"/>
      <c r="Z29" s="58"/>
    </row>
    <row r="30">
      <c r="A30" s="49"/>
      <c r="B30" s="59" t="s">
        <v>86</v>
      </c>
      <c r="C30" s="51" t="s">
        <v>87</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88</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89</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90</v>
      </c>
      <c r="C33" s="51" t="s">
        <v>91</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92</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93</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94</v>
      </c>
      <c r="C36" s="51" t="s">
        <v>95</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96</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97</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98</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67</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101</v>
      </c>
      <c r="D44" s="88"/>
      <c r="E44" s="88"/>
      <c r="F44" s="89">
        <f>sum(F16:F43)+F9</f>
        <v>580695428</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TIDES FOUNATION</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102</v>
      </c>
      <c r="D2" s="42" t="s">
        <v>103</v>
      </c>
      <c r="E2" s="42" t="s">
        <v>104</v>
      </c>
      <c r="F2" s="42" t="s">
        <v>105</v>
      </c>
      <c r="G2" s="43"/>
      <c r="H2" s="43"/>
      <c r="I2" s="43"/>
      <c r="J2" s="43"/>
      <c r="K2" s="43"/>
      <c r="L2" s="43"/>
      <c r="M2" s="43"/>
      <c r="N2" s="43"/>
      <c r="O2" s="43"/>
      <c r="P2" s="43"/>
      <c r="Q2" s="43"/>
      <c r="R2" s="43"/>
      <c r="S2" s="43"/>
      <c r="T2" s="43"/>
      <c r="U2" s="43"/>
      <c r="V2" s="43"/>
      <c r="W2" s="43"/>
      <c r="X2" s="43"/>
      <c r="Y2" s="43"/>
      <c r="Z2" s="43"/>
    </row>
    <row r="3">
      <c r="A3" s="80">
        <v>1.0</v>
      </c>
      <c r="B3" s="96" t="s">
        <v>106</v>
      </c>
      <c r="C3" s="98">
        <f t="shared" ref="C3:C39" si="1">sum(D3:F3)</f>
        <v>513694920</v>
      </c>
      <c r="D3" s="99">
        <v>5.1369492E8</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107</v>
      </c>
      <c r="C4" s="98">
        <f t="shared" si="1"/>
        <v>257500</v>
      </c>
      <c r="D4" s="99">
        <v>257500.0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108</v>
      </c>
      <c r="C5" s="98">
        <f t="shared" si="1"/>
        <v>152842911</v>
      </c>
      <c r="D5" s="99">
        <v>1.52842911E8</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109</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110</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111</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112</v>
      </c>
      <c r="C9" s="98">
        <f t="shared" si="1"/>
        <v>0</v>
      </c>
      <c r="D9" s="99">
        <v>0.0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113</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114</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115</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116</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117</v>
      </c>
      <c r="B14" s="46" t="s">
        <v>118</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119</v>
      </c>
      <c r="C15" s="98">
        <f t="shared" si="1"/>
        <v>5786</v>
      </c>
      <c r="D15" s="99">
        <v>5786.0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120</v>
      </c>
      <c r="C16" s="98">
        <f t="shared" si="1"/>
        <v>2479</v>
      </c>
      <c r="D16" s="99">
        <v>2479.0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121</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122</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123</v>
      </c>
      <c r="C19" s="98">
        <f t="shared" si="1"/>
        <v>896183</v>
      </c>
      <c r="D19" s="99">
        <v>896183.0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124</v>
      </c>
      <c r="C20" s="98">
        <f t="shared" si="1"/>
        <v>1593149</v>
      </c>
      <c r="D20" s="99">
        <v>1593149.0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125</v>
      </c>
      <c r="C21" s="98">
        <f t="shared" si="1"/>
        <v>617</v>
      </c>
      <c r="D21" s="99">
        <v>617.0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126</v>
      </c>
      <c r="C22" s="98">
        <f t="shared" si="1"/>
        <v>914</v>
      </c>
      <c r="D22" s="99">
        <v>914.0</v>
      </c>
      <c r="E22" s="99">
        <v>0.0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127</v>
      </c>
      <c r="C23" s="98">
        <f t="shared" si="1"/>
        <v>6015</v>
      </c>
      <c r="D23" s="99">
        <v>6015.0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71</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128</v>
      </c>
      <c r="C25" s="98">
        <f t="shared" si="1"/>
        <v>274</v>
      </c>
      <c r="D25" s="99">
        <v>274.0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129</v>
      </c>
      <c r="C26" s="98">
        <f t="shared" si="1"/>
        <v>5914</v>
      </c>
      <c r="D26" s="99">
        <v>5914.0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130</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131</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132</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133</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134</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135</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136</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117</v>
      </c>
      <c r="B34" s="46" t="s">
        <v>242</v>
      </c>
      <c r="C34" s="98">
        <f t="shared" si="1"/>
        <v>15826668</v>
      </c>
      <c r="D34" s="99">
        <v>0.0</v>
      </c>
      <c r="E34" s="99">
        <v>1.4006601E7</v>
      </c>
      <c r="F34" s="99">
        <v>1820067.0</v>
      </c>
      <c r="G34" s="43"/>
      <c r="H34" s="43"/>
      <c r="I34" s="43"/>
      <c r="J34" s="43"/>
      <c r="K34" s="43"/>
      <c r="L34" s="43"/>
      <c r="M34" s="43"/>
      <c r="N34" s="43"/>
      <c r="O34" s="43"/>
      <c r="P34" s="43"/>
      <c r="Q34" s="43"/>
      <c r="R34" s="43"/>
      <c r="S34" s="43"/>
      <c r="T34" s="43"/>
      <c r="U34" s="43"/>
      <c r="V34" s="43"/>
      <c r="W34" s="43"/>
      <c r="X34" s="43"/>
      <c r="Y34" s="43"/>
      <c r="Z34" s="43"/>
    </row>
    <row r="35">
      <c r="A35" s="45" t="s">
        <v>48</v>
      </c>
      <c r="B35" s="102" t="s">
        <v>248</v>
      </c>
      <c r="C35" s="98">
        <f t="shared" si="1"/>
        <v>119199</v>
      </c>
      <c r="D35" s="99">
        <v>119199.0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249</v>
      </c>
      <c r="C36" s="98">
        <f t="shared" si="1"/>
        <v>34982</v>
      </c>
      <c r="D36" s="99">
        <v>34982.0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250</v>
      </c>
      <c r="C37" s="98">
        <f t="shared" si="1"/>
        <v>4595</v>
      </c>
      <c r="D37" s="99">
        <v>4595.0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231536</v>
      </c>
      <c r="D38" s="99">
        <v>231536.0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685523642</v>
      </c>
      <c r="D40" s="103">
        <f t="shared" si="2"/>
        <v>669696974</v>
      </c>
      <c r="E40" s="103">
        <f t="shared" si="2"/>
        <v>14006601</v>
      </c>
      <c r="F40" s="103">
        <f t="shared" si="2"/>
        <v>1820067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TIDES FOUNATION</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2.3627622E7</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2.774152E7</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2.0070606E8</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3285206.0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2.0071956E7</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6.43178326E8</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4.4823127E7</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1.5113724E7</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978547541</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1698449.0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7.7586668E7</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167841.0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4884520.0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84337478</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7.91655023E8</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1.0255504E8</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894210063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978547541</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TIDES FOUNATION</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2022'!C40</f>
        <v>685523642</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2022'!C31</f>
        <v>0</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685523642</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57126970.17</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2022'!E2+'Balance Sheet 2022'!E3</f>
        <v>51369142</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0.8992099852</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2022'!E30</f>
        <v>791655023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2022'!C40</f>
        <v>685523642</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57126970.17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13.85781568</v>
      </c>
      <c r="E14" s="149" t="s">
        <v>190</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2022'!E13:E15)</f>
        <v>703115177</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2022'!C40</f>
        <v>685523642</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57126970.17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12.30793748</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13.20714746</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2022'!E2:E7)</f>
        <v>566401601</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2022'!F44</f>
        <v>580695428</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0.9753849844</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2022'!C7:C9)</f>
        <v>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2022'!C10:C12)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2022'!C40</f>
        <v>685523642</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2022'!C10:C11)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2022'!C7:C9)</f>
        <v>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t="str">
        <f>D36/D37</f>
        <v>#DIV/0!</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251</v>
      </c>
      <c r="D41" s="75">
        <f>'Expenses 2022'!D40</f>
        <v>669696974</v>
      </c>
      <c r="E41" s="164">
        <f t="shared" ref="E41:E44" si="1">D41/$D$44</f>
        <v>0.9769130238</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2022'!E40</f>
        <v>14006601</v>
      </c>
      <c r="E42" s="164">
        <f t="shared" si="1"/>
        <v>0.02043197366</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2022'!F40</f>
        <v>1820067</v>
      </c>
      <c r="E43" s="164">
        <f t="shared" si="1"/>
        <v>0.002655002524</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685523642</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2022'!F9</f>
        <v>573714006</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2022'!F40</f>
        <v>1820067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315.2158717</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2022'!E2:E10)</f>
        <v>275432364</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2022'!E19:E22)</f>
        <v>79452958</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3.466609311</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2022'!E18</f>
        <v>978547541</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TIDES FOUNATION</v>
      </c>
      <c r="B1" s="2" t="s">
        <v>252</v>
      </c>
      <c r="C1" s="138"/>
      <c r="D1" s="138"/>
      <c r="E1" s="138"/>
      <c r="F1" s="139"/>
      <c r="G1" s="139"/>
      <c r="H1" s="139"/>
      <c r="I1" s="43"/>
      <c r="J1" s="43"/>
      <c r="K1" s="43"/>
      <c r="L1" s="43"/>
      <c r="M1" s="43"/>
      <c r="N1" s="43"/>
      <c r="O1" s="43"/>
      <c r="P1" s="43"/>
      <c r="Q1" s="43"/>
      <c r="R1" s="43"/>
      <c r="S1" s="43"/>
      <c r="T1" s="43"/>
      <c r="U1" s="43"/>
      <c r="V1" s="43"/>
      <c r="W1" s="43"/>
      <c r="X1" s="43"/>
      <c r="Y1" s="43"/>
    </row>
    <row r="2">
      <c r="A2" s="140" t="s">
        <v>183</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184</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253</v>
      </c>
      <c r="E4" s="45" t="s">
        <v>254</v>
      </c>
      <c r="F4" s="45" t="s">
        <v>255</v>
      </c>
      <c r="G4" s="59" t="s">
        <v>256</v>
      </c>
      <c r="H4" s="59"/>
      <c r="I4" s="43"/>
      <c r="J4" s="43"/>
      <c r="K4" s="43"/>
      <c r="L4" s="43"/>
      <c r="M4" s="43"/>
      <c r="N4" s="43"/>
      <c r="O4" s="43"/>
      <c r="P4" s="43"/>
      <c r="Q4" s="43"/>
      <c r="R4" s="43"/>
      <c r="S4" s="43"/>
      <c r="T4" s="43"/>
      <c r="U4" s="43"/>
      <c r="V4" s="43"/>
      <c r="W4" s="43"/>
      <c r="X4" s="43"/>
      <c r="Y4" s="43"/>
    </row>
    <row r="5">
      <c r="A5" s="138"/>
      <c r="B5" s="49"/>
      <c r="C5" s="147" t="s">
        <v>183</v>
      </c>
      <c r="D5" s="176">
        <f>'Ratios 2020'!D8</f>
        <v>1.967162667</v>
      </c>
      <c r="E5" s="176">
        <f>'Ratios 2021'!D8</f>
        <v>7.027418625</v>
      </c>
      <c r="F5" s="176">
        <f>'Ratios 2022'!D8</f>
        <v>0.8992099852</v>
      </c>
      <c r="G5" s="176">
        <f>average(D5:F5)</f>
        <v>3.297930426</v>
      </c>
      <c r="H5" s="149" t="s">
        <v>190</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191</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192</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253</v>
      </c>
      <c r="E9" s="45" t="s">
        <v>254</v>
      </c>
      <c r="F9" s="45" t="s">
        <v>255</v>
      </c>
      <c r="G9" s="59" t="s">
        <v>256</v>
      </c>
      <c r="H9" s="59"/>
      <c r="I9" s="43"/>
      <c r="J9" s="43"/>
      <c r="K9" s="43"/>
      <c r="L9" s="43"/>
      <c r="M9" s="43"/>
      <c r="N9" s="43"/>
      <c r="O9" s="43"/>
      <c r="P9" s="43"/>
      <c r="Q9" s="43"/>
      <c r="R9" s="43"/>
      <c r="S9" s="43"/>
      <c r="T9" s="43"/>
      <c r="U9" s="43"/>
      <c r="V9" s="43"/>
      <c r="W9" s="43"/>
      <c r="X9" s="43"/>
      <c r="Y9" s="43"/>
    </row>
    <row r="10">
      <c r="A10" s="138"/>
      <c r="B10" s="49"/>
      <c r="C10" s="147" t="s">
        <v>191</v>
      </c>
      <c r="D10" s="148">
        <f>'Ratios 2020'!D14</f>
        <v>17.9771461</v>
      </c>
      <c r="E10" s="148">
        <f>'Ratios 2021'!D14</f>
        <v>22.36917387</v>
      </c>
      <c r="F10" s="148">
        <f>'Ratios 2022'!D14</f>
        <v>13.85781568</v>
      </c>
      <c r="G10" s="176">
        <f>average(D10:F10)</f>
        <v>18.06804522</v>
      </c>
      <c r="H10" s="149" t="s">
        <v>190</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196</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197</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253</v>
      </c>
      <c r="E14" s="45" t="s">
        <v>254</v>
      </c>
      <c r="F14" s="45" t="s">
        <v>255</v>
      </c>
      <c r="G14" s="59" t="s">
        <v>256</v>
      </c>
      <c r="H14" s="59"/>
      <c r="I14" s="43"/>
      <c r="J14" s="43"/>
      <c r="K14" s="43"/>
      <c r="L14" s="43"/>
      <c r="M14" s="43"/>
      <c r="N14" s="43"/>
      <c r="O14" s="43"/>
      <c r="P14" s="43"/>
      <c r="Q14" s="43"/>
      <c r="R14" s="43"/>
      <c r="S14" s="43"/>
      <c r="T14" s="43"/>
      <c r="U14" s="43"/>
      <c r="V14" s="43"/>
      <c r="W14" s="43"/>
      <c r="X14" s="43"/>
      <c r="Y14" s="43"/>
    </row>
    <row r="15">
      <c r="A15" s="138"/>
      <c r="B15" s="49"/>
      <c r="C15" s="147" t="s">
        <v>199</v>
      </c>
      <c r="D15" s="179">
        <f>'Ratios 2020'!D20</f>
        <v>14.00635788</v>
      </c>
      <c r="E15" s="179">
        <f>'Ratios 2021'!D20</f>
        <v>16.23036407</v>
      </c>
      <c r="F15" s="179">
        <f>'Ratios 2022'!D20</f>
        <v>12.30793748</v>
      </c>
      <c r="G15" s="176">
        <f>average(D15:F15)</f>
        <v>14.18155314</v>
      </c>
      <c r="H15" s="149" t="s">
        <v>190</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201</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202</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253</v>
      </c>
      <c r="E19" s="45" t="s">
        <v>254</v>
      </c>
      <c r="F19" s="45" t="s">
        <v>255</v>
      </c>
      <c r="G19" s="59" t="s">
        <v>256</v>
      </c>
      <c r="H19" s="59"/>
      <c r="I19" s="43"/>
      <c r="J19" s="43"/>
      <c r="K19" s="43"/>
      <c r="L19" s="43"/>
      <c r="M19" s="43"/>
      <c r="N19" s="43"/>
      <c r="O19" s="43"/>
      <c r="P19" s="43"/>
      <c r="Q19" s="43"/>
      <c r="R19" s="43"/>
      <c r="S19" s="43"/>
      <c r="T19" s="43"/>
      <c r="U19" s="43"/>
      <c r="V19" s="43"/>
      <c r="W19" s="43"/>
      <c r="X19" s="43"/>
      <c r="Y19" s="43"/>
    </row>
    <row r="20">
      <c r="A20" s="138"/>
      <c r="B20" s="49"/>
      <c r="C20" s="147" t="s">
        <v>201</v>
      </c>
      <c r="D20" s="162">
        <f>'Ratios 2020'!D26</f>
        <v>0.9612101732</v>
      </c>
      <c r="E20" s="162">
        <f>'Ratios 2021'!D26</f>
        <v>0.9389962582</v>
      </c>
      <c r="F20" s="162">
        <f>'Ratios 2022'!D26</f>
        <v>0.9753849844</v>
      </c>
      <c r="G20" s="180">
        <f>average(D20:F20)</f>
        <v>0.958530472</v>
      </c>
      <c r="H20" s="149" t="s">
        <v>205</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206</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207</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253</v>
      </c>
      <c r="E24" s="45" t="s">
        <v>254</v>
      </c>
      <c r="F24" s="45" t="s">
        <v>255</v>
      </c>
      <c r="G24" s="59" t="s">
        <v>256</v>
      </c>
      <c r="H24" s="59"/>
      <c r="I24" s="43"/>
      <c r="J24" s="43"/>
      <c r="K24" s="43"/>
      <c r="L24" s="43"/>
      <c r="M24" s="43"/>
      <c r="N24" s="43"/>
      <c r="O24" s="43"/>
      <c r="P24" s="43"/>
      <c r="Q24" s="43"/>
      <c r="R24" s="43"/>
      <c r="S24" s="43"/>
      <c r="T24" s="43"/>
      <c r="U24" s="43"/>
      <c r="V24" s="43"/>
      <c r="W24" s="43"/>
      <c r="X24" s="43"/>
      <c r="Y24" s="43"/>
    </row>
    <row r="25">
      <c r="A25" s="138"/>
      <c r="B25" s="49"/>
      <c r="C25" s="147" t="s">
        <v>211</v>
      </c>
      <c r="D25" s="162">
        <f>'Ratios 2020'!D33</f>
        <v>0</v>
      </c>
      <c r="E25" s="162">
        <f>'Ratios 2021'!D33</f>
        <v>0</v>
      </c>
      <c r="F25" s="162">
        <f>'Ratios 2022'!D33</f>
        <v>0</v>
      </c>
      <c r="G25" s="180">
        <f>average(D25:F25)</f>
        <v>0</v>
      </c>
      <c r="H25" s="149" t="s">
        <v>212</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213</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214</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253</v>
      </c>
      <c r="E29" s="45" t="s">
        <v>254</v>
      </c>
      <c r="F29" s="45" t="s">
        <v>255</v>
      </c>
      <c r="G29" s="59" t="s">
        <v>256</v>
      </c>
      <c r="H29" s="59"/>
      <c r="I29" s="43"/>
      <c r="J29" s="43"/>
      <c r="K29" s="43"/>
      <c r="L29" s="43"/>
      <c r="M29" s="43"/>
      <c r="N29" s="43"/>
      <c r="O29" s="43"/>
      <c r="P29" s="43"/>
      <c r="Q29" s="43"/>
      <c r="R29" s="43"/>
      <c r="S29" s="43"/>
      <c r="T29" s="43"/>
      <c r="U29" s="43"/>
      <c r="V29" s="43"/>
      <c r="W29" s="43"/>
      <c r="X29" s="43"/>
      <c r="Y29" s="43"/>
    </row>
    <row r="30">
      <c r="A30" s="138"/>
      <c r="B30" s="49"/>
      <c r="C30" s="147" t="s">
        <v>213</v>
      </c>
      <c r="D30" s="162" t="str">
        <f>'Ratios 2020'!D38</f>
        <v>#DIV/0!</v>
      </c>
      <c r="E30" s="162" t="str">
        <f>'Ratios 2021'!D38</f>
        <v>#DIV/0!</v>
      </c>
      <c r="F30" s="162" t="str">
        <f>'Ratios 2022'!D38</f>
        <v>#DIV/0!</v>
      </c>
      <c r="G30" s="180" t="str">
        <f>average(D30:F30)</f>
        <v>#DIV/0!</v>
      </c>
      <c r="H30" s="149" t="s">
        <v>216</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217</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218</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253</v>
      </c>
      <c r="E34" s="45" t="s">
        <v>254</v>
      </c>
      <c r="F34" s="45" t="s">
        <v>255</v>
      </c>
      <c r="G34" s="59" t="s">
        <v>256</v>
      </c>
      <c r="H34" s="59"/>
      <c r="I34" s="43"/>
      <c r="J34" s="43"/>
      <c r="K34" s="43"/>
      <c r="L34" s="43"/>
      <c r="M34" s="43"/>
      <c r="N34" s="43"/>
      <c r="O34" s="43"/>
      <c r="P34" s="43"/>
      <c r="Q34" s="43"/>
      <c r="R34" s="43"/>
      <c r="S34" s="43"/>
      <c r="T34" s="43"/>
      <c r="U34" s="43"/>
      <c r="V34" s="43"/>
      <c r="W34" s="43"/>
      <c r="X34" s="43"/>
      <c r="Y34" s="43"/>
    </row>
    <row r="35">
      <c r="A35" s="138"/>
      <c r="B35" s="49"/>
      <c r="C35" s="147" t="s">
        <v>257</v>
      </c>
      <c r="D35" s="162">
        <f>'Ratios 2020'!E41</f>
        <v>0.9857085637</v>
      </c>
      <c r="E35" s="162">
        <f>'Ratios 2021'!E41</f>
        <v>0.9800600802</v>
      </c>
      <c r="F35" s="162">
        <f>'Ratios 2022'!E41</f>
        <v>0.9769130238</v>
      </c>
      <c r="G35" s="180">
        <f t="shared" ref="G35:G37" si="1">average(D35:F35)</f>
        <v>0.9808938892</v>
      </c>
      <c r="H35" s="180"/>
      <c r="I35" s="43"/>
      <c r="J35" s="43"/>
      <c r="K35" s="43"/>
      <c r="L35" s="43"/>
      <c r="M35" s="43"/>
      <c r="N35" s="43"/>
      <c r="O35" s="43"/>
      <c r="P35" s="43"/>
      <c r="Q35" s="43"/>
      <c r="R35" s="43"/>
      <c r="S35" s="43"/>
      <c r="T35" s="43"/>
      <c r="U35" s="43"/>
      <c r="V35" s="43"/>
      <c r="W35" s="43"/>
      <c r="X35" s="43"/>
      <c r="Y35" s="43"/>
    </row>
    <row r="36">
      <c r="A36" s="138"/>
      <c r="B36" s="52"/>
      <c r="C36" s="147" t="s">
        <v>220</v>
      </c>
      <c r="D36" s="162">
        <f>'Ratios 2020'!E42</f>
        <v>0.01264792101</v>
      </c>
      <c r="E36" s="162">
        <f>'Ratios 2021'!E42</f>
        <v>0.01764682936</v>
      </c>
      <c r="F36" s="162">
        <f>'Ratios 2022'!E42</f>
        <v>0.02043197366</v>
      </c>
      <c r="G36" s="180">
        <f t="shared" si="1"/>
        <v>0.01690890801</v>
      </c>
      <c r="H36" s="180"/>
      <c r="I36" s="43"/>
      <c r="J36" s="43"/>
      <c r="K36" s="43"/>
      <c r="L36" s="43"/>
      <c r="M36" s="43"/>
      <c r="N36" s="43"/>
      <c r="O36" s="43"/>
      <c r="P36" s="43"/>
      <c r="Q36" s="43"/>
      <c r="R36" s="43"/>
      <c r="S36" s="43"/>
      <c r="T36" s="43"/>
      <c r="U36" s="43"/>
      <c r="V36" s="43"/>
      <c r="W36" s="43"/>
      <c r="X36" s="43"/>
      <c r="Y36" s="43"/>
    </row>
    <row r="37">
      <c r="A37" s="138"/>
      <c r="B37" s="181"/>
      <c r="C37" s="147" t="s">
        <v>221</v>
      </c>
      <c r="D37" s="162">
        <f>'Ratios 2020'!E43</f>
        <v>0.001643515269</v>
      </c>
      <c r="E37" s="162">
        <f>'Ratios 2021'!E43</f>
        <v>0.002293090453</v>
      </c>
      <c r="F37" s="162">
        <f>'Ratios 2022'!E43</f>
        <v>0.002655002524</v>
      </c>
      <c r="G37" s="180">
        <f t="shared" si="1"/>
        <v>0.002197202749</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222</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223</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253</v>
      </c>
      <c r="E41" s="45" t="s">
        <v>254</v>
      </c>
      <c r="F41" s="45" t="s">
        <v>255</v>
      </c>
      <c r="G41" s="59" t="s">
        <v>256</v>
      </c>
      <c r="H41" s="59"/>
      <c r="I41" s="43"/>
      <c r="J41" s="43"/>
      <c r="K41" s="43"/>
      <c r="L41" s="43"/>
      <c r="M41" s="43"/>
      <c r="N41" s="43"/>
      <c r="O41" s="43"/>
      <c r="P41" s="43"/>
      <c r="Q41" s="43"/>
      <c r="R41" s="43"/>
      <c r="S41" s="43"/>
      <c r="T41" s="43"/>
      <c r="U41" s="43"/>
      <c r="V41" s="43"/>
      <c r="W41" s="43"/>
      <c r="X41" s="43"/>
      <c r="Y41" s="43"/>
    </row>
    <row r="42">
      <c r="A42" s="138"/>
      <c r="B42" s="49"/>
      <c r="C42" s="147" t="s">
        <v>226</v>
      </c>
      <c r="D42" s="165">
        <f>'Ratios 2020'!D49</f>
        <v>1027.057582</v>
      </c>
      <c r="E42" s="165">
        <f>'Ratios 2021'!D49</f>
        <v>582.2473074</v>
      </c>
      <c r="F42" s="165">
        <f>'Ratios 2022'!D49</f>
        <v>315.2158717</v>
      </c>
      <c r="G42" s="182">
        <f>average(D42:F42)</f>
        <v>641.5069205</v>
      </c>
      <c r="H42" s="149" t="s">
        <v>227</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228</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229</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253</v>
      </c>
      <c r="E46" s="45" t="s">
        <v>254</v>
      </c>
      <c r="F46" s="45" t="s">
        <v>255</v>
      </c>
      <c r="G46" s="59" t="s">
        <v>256</v>
      </c>
      <c r="H46" s="59"/>
      <c r="I46" s="43"/>
      <c r="J46" s="43"/>
      <c r="K46" s="43"/>
      <c r="L46" s="43"/>
      <c r="M46" s="43"/>
      <c r="N46" s="43"/>
      <c r="O46" s="43"/>
      <c r="P46" s="43"/>
      <c r="Q46" s="43"/>
      <c r="R46" s="43"/>
      <c r="S46" s="43"/>
      <c r="T46" s="43"/>
      <c r="U46" s="43"/>
      <c r="V46" s="43"/>
      <c r="W46" s="43"/>
      <c r="X46" s="43"/>
      <c r="Y46" s="43"/>
    </row>
    <row r="47">
      <c r="A47" s="138"/>
      <c r="B47" s="49"/>
      <c r="C47" s="147" t="s">
        <v>232</v>
      </c>
      <c r="D47" s="148">
        <f>'Ratios 2020'!D54</f>
        <v>3.680281714</v>
      </c>
      <c r="E47" s="148">
        <f>'Ratios 2021'!D54</f>
        <v>5.282423286</v>
      </c>
      <c r="F47" s="148">
        <f>'Ratios 2022'!D54</f>
        <v>3.466609311</v>
      </c>
      <c r="G47" s="176">
        <f>average(D47:F47)</f>
        <v>4.14310477</v>
      </c>
      <c r="H47" s="149" t="s">
        <v>233</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234</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235</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253</v>
      </c>
      <c r="E51" s="45" t="s">
        <v>254</v>
      </c>
      <c r="F51" s="45" t="s">
        <v>255</v>
      </c>
      <c r="G51" s="59" t="s">
        <v>256</v>
      </c>
      <c r="H51" s="59"/>
      <c r="I51" s="43"/>
      <c r="J51" s="43"/>
      <c r="K51" s="43"/>
      <c r="L51" s="43"/>
      <c r="M51" s="43"/>
      <c r="N51" s="43"/>
      <c r="O51" s="43"/>
      <c r="P51" s="43"/>
      <c r="Q51" s="43"/>
      <c r="R51" s="43"/>
      <c r="S51" s="43"/>
      <c r="T51" s="43"/>
      <c r="U51" s="43"/>
      <c r="V51" s="43"/>
      <c r="W51" s="43"/>
      <c r="X51" s="43"/>
      <c r="Y51" s="43"/>
    </row>
    <row r="52">
      <c r="A52" s="138"/>
      <c r="B52" s="49"/>
      <c r="C52" s="147" t="s">
        <v>238</v>
      </c>
      <c r="D52" s="183">
        <f>'Ratios 2020'!D59</f>
        <v>0</v>
      </c>
      <c r="E52" s="183">
        <f>'Ratios 2021'!D59</f>
        <v>0</v>
      </c>
      <c r="F52" s="183">
        <f>'Ratios 2022'!D59</f>
        <v>0</v>
      </c>
      <c r="G52" s="184">
        <f>average(D52:F52)</f>
        <v>0</v>
      </c>
      <c r="H52" s="149" t="s">
        <v>239</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