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<sst xmlns="http://schemas.openxmlformats.org/spreadsheetml/2006/main" count="872" uniqueCount="251">
  <si>
    <t>THE WOMEN'S INITIATIVE</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</si>
  <si>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</si>
  <si>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</si>
  <si>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</si>
  <si>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</si>
  <si>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</si>
  <si>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</si>
  <si>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</si>
  <si>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</si>
  <si>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</si>
  <si>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</si>
  <si>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</si>
  <si>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</si>
  <si>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</si>
  <si>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</si>
  <si>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</si>
  <si>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</si>
  <si>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</si>
  <si>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</si>
  <si>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</si>
  <si>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</si>
  <si>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</si>
  <si>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</si>
  <si>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</si>
  <si>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</si>
  <si>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</si>
  <si>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</si>
  <si>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</si>
  <si>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</si>
  <si>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</si>
  <si>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</si>
  <si>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</si>
  <si>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</si>
  <si>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</si>
  <si>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</si>
  <si>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</si>
  <si>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</si>
  <si>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</si>
  <si>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</si>
  <si>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</si>
  <si>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</si>
  <si>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</si>
  <si>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</si>
  <si>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</si>
  <si>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</si>
  <si>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</si>
  <si>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</si>
  <si>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</si>
  <si>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</si>
  <si>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</si>
  <si>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</si>
  <si>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</si>
  <si>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</si>
  <si>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</si>
  <si>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</si>
  <si>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</si>
  <si>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</si>
  <si>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</si>
  <si>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</si>
  <si>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</si>
  <si>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</si>
  <si>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</si>
  <si>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</si>
  <si>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</si>
  <si>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 xml:space="preserve">Contracts </t>
  </si>
  <si>
    <t xml:space="preserve">Program service </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</si>
  <si>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</si>
  <si>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</si>
  <si>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</si>
  <si>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</si>
  <si>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</si>
  <si>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</si>
  <si>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</si>
  <si>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</si>
  <si>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</si>
  <si>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</si>
  <si>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</si>
  <si>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</si>
  <si>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</si>
  <si>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</si>
  <si>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</si>
  <si>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</si>
  <si>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</si>
  <si>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</si>
  <si>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</si>
  <si>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</si>
  <si>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</si>
  <si>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</si>
  <si>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</si>
  <si>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</si>
  <si>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</si>
  <si>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</si>
  <si>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</si>
  <si>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</si>
  <si>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</si>
  <si>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</si>
  <si>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</si>
  <si>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</si>
  <si>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 xml:space="preserve">Fiscal sponsor admin fee </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</si>
  <si>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</si>
  <si>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</si>
  <si>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</si>
  <si>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</si>
  <si>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</si>
  <si>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</si>
  <si>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</si>
  <si>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</si>
  <si>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</si>
  <si>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</si>
  <si>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</si>
  <si>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</si>
  <si>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</si>
  <si>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</si>
  <si>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</si>
  <si>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</si>
  <si>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</si>
  <si>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</si>
  <si>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</si>
  <si>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</si>
  <si>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</si>
  <si>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</si>
  <si>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</si>
  <si>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</si>
  <si>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</si>
  <si>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</si>
  <si>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</si>
  <si>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</si>
  <si>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</si>
  <si>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</si>
  <si>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</si>
  <si>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</si>
  <si>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</si>
  <si>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</si>
  <si>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</si>
  <si>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</si>
  <si>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</si>
  <si>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Fiscal sponsorship project </t>
  </si>
  <si>
    <t xml:space="preserve">Program expenses </t>
  </si>
  <si>
    <t xml:space="preserve">Printing and marketing </t>
  </si>
  <si>
    <t xml:space="preserve">Business expenses </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</si>
  <si>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</si>
  <si>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</si>
  <si>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</si>
  <si>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</si>
  <si>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</si>
  <si>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</si>
  <si>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</si>
  <si>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</si>
  <si>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</si>
  <si>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</si>
  <si>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</si>
  <si>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</si>
  <si>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</si>
  <si>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</si>
  <si>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</si>
  <si>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</si>
  <si>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</si>
  <si>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</si>
  <si>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</si>
  <si>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</si>
  <si>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</si>
  <si>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</si>
  <si>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</si>
  <si>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</si>
  <si>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</si>
  <si>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</si>
  <si>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</si>
  <si>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</si>
  <si>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</si>
  <si>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</si>
  <si>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</si>
  <si>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</si>
  <si>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</si>
  <si>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</si>
  <si>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</si>
  <si>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</si>
  <si>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</si>
  <si>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</si>
  <si>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</si>
  <si>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</si>
  <si>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</si>
  <si>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</si>
  <si>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</si>
  <si>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</si>
  <si>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</si>
  <si>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</si>
  <si>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</si>
  <si>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</si>
  <si>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</si>
  <si>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</si>
  <si>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</si>
  <si>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</si>
  <si>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</si>
  <si>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</si>
  <si>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</si>
  <si>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</si>
  <si>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</si>
  <si>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</si>
  <si>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</si>
  <si>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</si>
  <si>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</si>
  <si>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</si>
  <si>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</si>
  <si>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</si>
  <si>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</si>
  <si>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</si>
  <si>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</si>
  <si>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</si>
  <si>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</si>
  <si>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</si>
  <si>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</si>
  <si>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</si>
  <si>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</si>
  <si>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</si>
  <si>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</si>
  <si>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</si>
  <si>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</si>
  <si>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</si>
  <si>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</si>
  <si>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</si>
  <si>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</si>
  <si>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</si>
  <si>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</si>
  <si>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</si>
  <si>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</si>
  <si>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</si>
  <si>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</si>
  <si>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</si>
  <si>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</si>
  <si>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</si>
  <si>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</si>
  <si>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</si>
  <si>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</si>
  <si>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</si>
  <si>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</si>
  <si>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</si>
  <si>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</si>
  <si>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</si>
  <si>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</si>
  <si>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</si>
  <si>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r>
      <rPr>
        <rFont val="Roboto"/>
        <color rgb="FF000000"/>
        <sz val="10.0"/>
      </rPr>
      <t xml:space="preserve">Gross amount from sales of </t>
    </r>
    <r>
      <rPr>
        <rFont val="Roboto"/>
        <color rgb="FF000000"/>
        <sz val="10.0"/>
      </rPr>
      <t>assets other than inventory</t>
    </r>
  </si>
  <si>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</si>
  <si>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</si>
  <si>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 xml:space="preserve">CVCCN admin fee </t>
  </si>
  <si>
    <r>
      <rPr>
        <rFont val="Roboto"/>
        <b/>
        <color rgb="FF000000"/>
        <sz val="10.0"/>
      </rPr>
      <t xml:space="preserve">Program Expenses </t>
    </r>
    <r>
      <rPr>
        <rFont val="Roboto"/>
        <b/>
        <i/>
        <color rgb="FF000000"/>
        <sz val="10.0"/>
      </rPr>
      <t xml:space="preserve">(Program Efficiency Ratio) </t>
    </r>
  </si>
  <si>
    <t>2021-2023</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</si>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</sst>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THE WOMEN'S INITIATIVE</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THE WOMEN'S INITIATIVE</v>
      </c>
      <c r="B1" s="5"/>
      <c r="C1" s="2">
        <f>'READ HERE FIRST'!B5</f>
        <v>2021</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114287.0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748592.0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1203267.0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38400.0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2066146</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25320.0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6.0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25326</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158.0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81</v>
      </c>
      <c r="D26" s="50">
        <v>955504.0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955981.0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-477</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-477</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18158.0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9619.0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8539</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98</v>
      </c>
      <c r="D39" s="74"/>
      <c r="E39" s="48">
        <v>17025.0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99</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17025</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2116717</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THE WOMEN'S INITIATIVE</v>
      </c>
      <c r="B1" s="2">
        <f>'READ HERE FIRST'!B5</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97323</v>
      </c>
      <c r="D7" s="99">
        <v>68126.0</v>
      </c>
      <c r="E7" s="99">
        <v>19465.0</v>
      </c>
      <c r="F7" s="99">
        <v>9732.0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111</v>
      </c>
      <c r="C9" s="98">
        <f t="shared" si="1"/>
        <v>1278386</v>
      </c>
      <c r="D9" s="99">
        <v>1133660.0</v>
      </c>
      <c r="E9" s="99">
        <v>39958.0</v>
      </c>
      <c r="F9" s="99">
        <v>104768.0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165205</v>
      </c>
      <c r="D11" s="99">
        <v>144319.0</v>
      </c>
      <c r="E11" s="99">
        <v>7136.0</v>
      </c>
      <c r="F11" s="99">
        <v>13750.0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107925</v>
      </c>
      <c r="D12" s="99">
        <v>94280.0</v>
      </c>
      <c r="E12" s="99">
        <v>4662.0</v>
      </c>
      <c r="F12" s="99">
        <v>8983.0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998</v>
      </c>
      <c r="D15" s="99">
        <v>0.0</v>
      </c>
      <c r="E15" s="99">
        <v>998.0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37550</v>
      </c>
      <c r="D16" s="99">
        <v>0.0</v>
      </c>
      <c r="E16" s="99">
        <v>37550.0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26906</v>
      </c>
      <c r="D20" s="99">
        <v>26906.0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20787</v>
      </c>
      <c r="D22" s="99">
        <v>19748.0</v>
      </c>
      <c r="E22" s="99">
        <v>1039.0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31488</v>
      </c>
      <c r="D23" s="99">
        <v>29914.0</v>
      </c>
      <c r="E23" s="99">
        <v>1574.0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125304</v>
      </c>
      <c r="D25" s="99">
        <v>119039.0</v>
      </c>
      <c r="E25" s="99">
        <v>6265.0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0</v>
      </c>
      <c r="D26" s="99">
        <v>0.0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7801</v>
      </c>
      <c r="D31" s="99">
        <v>7411.0</v>
      </c>
      <c r="E31" s="99">
        <v>390.0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22816</v>
      </c>
      <c r="D32" s="99">
        <v>20766.0</v>
      </c>
      <c r="E32" s="99">
        <v>1060.0</v>
      </c>
      <c r="F32" s="99">
        <v>990.0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42766</v>
      </c>
      <c r="D34" s="99">
        <v>42766.0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13522</v>
      </c>
      <c r="D35" s="99">
        <v>13522.0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13308</v>
      </c>
      <c r="D36" s="99">
        <v>12643.0</v>
      </c>
      <c r="E36" s="99">
        <v>665.0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139</v>
      </c>
      <c r="C37" s="98">
        <f t="shared" si="1"/>
        <v>8255</v>
      </c>
      <c r="D37" s="99">
        <v>4928.0</v>
      </c>
      <c r="E37" s="99">
        <v>3327.0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2000340</v>
      </c>
      <c r="D40" s="103">
        <f t="shared" si="2"/>
        <v>1738028</v>
      </c>
      <c r="E40" s="103">
        <f t="shared" si="2"/>
        <v>124089</v>
      </c>
      <c r="F40" s="103">
        <f t="shared" si="2"/>
        <v>138223</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WOMEN'S INITIATIVE</v>
      </c>
      <c r="B1" s="5"/>
      <c r="C1" s="2">
        <f>'READ HERE FIRST'!B5</f>
        <v>2021</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634222.0</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758507.0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284954.0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148617.0</v>
      </c>
      <c r="E12" s="108">
        <f>D11-D12</f>
        <v>136337</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1529066</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78357.0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78357</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1306934.0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143775.0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1450709</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1529066</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THE WOMEN'S INITIATIVE</v>
      </c>
      <c r="B1" s="2">
        <f>'READ HERE FIRST'!B5</f>
        <v>2021</v>
      </c>
      <c r="C1" s="138"/>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2021'!C40</f>
        <v>2000340</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2021'!C31</f>
        <v>7801</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1992539</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166044.9167</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2021'!E2+'Balance Sheet 2021'!E3</f>
        <v>1392729</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8.387664181</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2021'!E30</f>
        <v>1306934</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2021'!C40</f>
        <v>2000340</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166695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7.840271154</v>
      </c>
      <c r="E14" s="149" t="s">
        <v>190</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2021'!C40</f>
        <v>2000340</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166695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0</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8.387664181</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2021'!E2:E7)</f>
        <v>1203267</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2021'!F44</f>
        <v>2116717</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0.5684590807</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2021'!C7:C9)</f>
        <v>1375709</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2021'!C10:C12)</f>
        <v>273130</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1648839</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2021'!C40</f>
        <v>2000340</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0.8242793725</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2021'!C10:C11)</f>
        <v>165205</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2021'!C7:C9)</f>
        <v>1375709</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0.1200871696</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219</v>
      </c>
      <c r="D41" s="75">
        <f>'Expenses 2021'!D40</f>
        <v>1738028</v>
      </c>
      <c r="E41" s="164">
        <f t="shared" ref="E41:E44" si="1">D41/$D$44</f>
        <v>0.8688662927</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2021'!E40</f>
        <v>124089</v>
      </c>
      <c r="E42" s="164">
        <f t="shared" si="1"/>
        <v>0.06203395423</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2021'!F40</f>
        <v>138223</v>
      </c>
      <c r="E43" s="164">
        <f t="shared" si="1"/>
        <v>0.06909975304</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2000340</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2021'!F9</f>
        <v>2066146</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2021'!F40</f>
        <v>138223</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14.9479175</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2021'!E2:E10)</f>
        <v>1392729</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2021'!E19:E22)</f>
        <v>78357</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17.77414909</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'Balance Sheet 2021'!E26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2021'!E18</f>
        <v>1529066</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THE WOMEN'S INITIATIVE</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99457.0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749085.0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1249820.0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32895.0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2098362</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30805.0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30805</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9731.0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240</v>
      </c>
      <c r="D26" s="50">
        <v>878483.0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879250.0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-767</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-767</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60655.0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50399.0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10256</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2148387</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THE WOMEN'S INITIATIVE</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98853</v>
      </c>
      <c r="D7" s="99">
        <v>69197.0</v>
      </c>
      <c r="E7" s="99">
        <v>19771.0</v>
      </c>
      <c r="F7" s="99">
        <v>9885.0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1300815</v>
      </c>
      <c r="D9" s="99">
        <v>1133583.0</v>
      </c>
      <c r="E9" s="99">
        <v>48337.0</v>
      </c>
      <c r="F9" s="99">
        <v>118895.0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156966</v>
      </c>
      <c r="D11" s="99">
        <v>134886.0</v>
      </c>
      <c r="E11" s="99">
        <v>7638.0</v>
      </c>
      <c r="F11" s="99">
        <v>14442.0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108797</v>
      </c>
      <c r="D12" s="99">
        <v>93493.0</v>
      </c>
      <c r="E12" s="99">
        <v>5294.0</v>
      </c>
      <c r="F12" s="99">
        <v>10010.0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39663</v>
      </c>
      <c r="D16" s="99">
        <v>0.0</v>
      </c>
      <c r="E16" s="99">
        <v>39663.0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28069</v>
      </c>
      <c r="D20" s="99">
        <v>28069.0</v>
      </c>
      <c r="E20" s="99">
        <v>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23009</v>
      </c>
      <c r="D22" s="99">
        <v>21873.0</v>
      </c>
      <c r="E22" s="99">
        <v>1136.0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41125</v>
      </c>
      <c r="D23" s="99">
        <v>39069.0</v>
      </c>
      <c r="E23" s="99">
        <v>2056.0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128025</v>
      </c>
      <c r="D25" s="99">
        <v>128025.0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0</v>
      </c>
      <c r="D26" s="99">
        <v>0.0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7071</v>
      </c>
      <c r="D31" s="99">
        <v>6717.0</v>
      </c>
      <c r="E31" s="99">
        <v>354.0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22446</v>
      </c>
      <c r="D32" s="99">
        <v>19289.0</v>
      </c>
      <c r="E32" s="99">
        <v>1092.0</v>
      </c>
      <c r="F32" s="99">
        <v>2065.0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81925</v>
      </c>
      <c r="D34" s="99">
        <v>81925.0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15882</v>
      </c>
      <c r="D35" s="99">
        <v>15882.0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14277</v>
      </c>
      <c r="D36" s="99">
        <v>13563.0</v>
      </c>
      <c r="E36" s="99">
        <v>714.0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139</v>
      </c>
      <c r="C37" s="98">
        <f t="shared" si="1"/>
        <v>7667</v>
      </c>
      <c r="D37" s="99">
        <v>5993.0</v>
      </c>
      <c r="E37" s="99">
        <v>315.0</v>
      </c>
      <c r="F37" s="99">
        <v>1359.0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500</v>
      </c>
      <c r="D38" s="99">
        <v>500.0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2075090</v>
      </c>
      <c r="D40" s="103">
        <f t="shared" si="2"/>
        <v>1792064</v>
      </c>
      <c r="E40" s="103">
        <f t="shared" si="2"/>
        <v>126370</v>
      </c>
      <c r="F40" s="103">
        <f t="shared" si="2"/>
        <v>156656</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WOMEN'S INITIATIVE</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699335.0</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728843.0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234793.0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104261.0</v>
      </c>
      <c r="E12" s="108">
        <f>D11-D12</f>
        <v>130532</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1558710</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70534.0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70534</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1271826.0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216350.0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1488176</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1558710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THE WOMEN'S INITIATIVE</v>
      </c>
      <c r="B1" s="2">
        <f>'Revenues 2022'!C1</f>
        <v>2022</v>
      </c>
      <c r="C1" s="138"/>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2022'!C40</f>
        <v>2075090</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2022'!C31</f>
        <v>7071</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2068019</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172334.9167</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2022'!E2+'Balance Sheet 2022'!E3</f>
        <v>1428178</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8.287223667</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2022'!E30</f>
        <v>1271826</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2022'!C40</f>
        <v>2075090</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172924.1667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7.354819309</v>
      </c>
      <c r="E14" s="149" t="s">
        <v>190</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2022'!C40</f>
        <v>2075090</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172924.1667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0</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8.287223667</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2022'!E2:E7)</f>
        <v>1249820</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2022'!F44</f>
        <v>2148387</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0.5817480743</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2022'!C7:C9)</f>
        <v>1399668</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2022'!C10:C12)</f>
        <v>265763</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1665431</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2022'!C40</f>
        <v>2075090</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0.8025825386</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2022'!C10:C11)</f>
        <v>156966</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2022'!C7:C9)</f>
        <v>1399668</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0.1121451659</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241</v>
      </c>
      <c r="D41" s="75">
        <f>'Expenses 2022'!D40</f>
        <v>1792064</v>
      </c>
      <c r="E41" s="164">
        <f t="shared" ref="E41:E44" si="1">D41/$D$44</f>
        <v>0.8636078435</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2022'!E40</f>
        <v>126370</v>
      </c>
      <c r="E42" s="164">
        <f t="shared" si="1"/>
        <v>0.06089856344</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2022'!F40</f>
        <v>156656</v>
      </c>
      <c r="E43" s="164">
        <f t="shared" si="1"/>
        <v>0.07549359305</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2075090</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2022'!F9</f>
        <v>2098362</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2022'!F40</f>
        <v>156656</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13.39471198</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2022'!E2:E10)</f>
        <v>1428178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2022'!E19:E22)</f>
        <v>70534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20.24807894</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'Balance Sheet 2022'!E26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2022'!E18</f>
        <v>1558710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THE WOMEN'S INITIATIVE</v>
      </c>
      <c r="B1" s="5"/>
      <c r="C1" s="2">
        <v>2023.0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101888.0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718015.0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1265141.0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42880.0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2085044</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19365.0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19365</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27700.0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242</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81487.0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68423.0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13064</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t="s">
        <v>243</v>
      </c>
      <c r="D39" s="74"/>
      <c r="E39" s="48">
        <v>6400.0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6400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100</v>
      </c>
      <c r="D44" s="88"/>
      <c r="E44" s="88"/>
      <c r="F44" s="89">
        <f>sum(F16:F43)+F9</f>
        <v>2151573</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THE WOMEN'S INITIATIVE</v>
      </c>
      <c r="B1" s="2">
        <f>'Revenues 2023'!C1</f>
        <v>2023</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101</v>
      </c>
      <c r="D2" s="42" t="s">
        <v>102</v>
      </c>
      <c r="E2" s="42" t="s">
        <v>103</v>
      </c>
      <c r="F2" s="42" t="s">
        <v>104</v>
      </c>
      <c r="G2" s="43"/>
      <c r="H2" s="43"/>
      <c r="I2" s="43"/>
      <c r="J2" s="43"/>
      <c r="K2" s="43"/>
      <c r="L2" s="43"/>
      <c r="M2" s="43"/>
      <c r="N2" s="43"/>
      <c r="O2" s="43"/>
      <c r="P2" s="43"/>
      <c r="Q2" s="43"/>
      <c r="R2" s="43"/>
      <c r="S2" s="43"/>
      <c r="T2" s="43"/>
      <c r="U2" s="43"/>
      <c r="V2" s="43"/>
      <c r="W2" s="43"/>
      <c r="X2" s="43"/>
      <c r="Y2" s="43"/>
      <c r="Z2" s="43"/>
    </row>
    <row r="3">
      <c r="A3" s="80">
        <v>1.0</v>
      </c>
      <c r="B3" s="96" t="s">
        <v>105</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106</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107</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108</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109</v>
      </c>
      <c r="C7" s="98">
        <f t="shared" si="1"/>
        <v>111222</v>
      </c>
      <c r="D7" s="99">
        <v>66734.0</v>
      </c>
      <c r="E7" s="99">
        <v>22244.0</v>
      </c>
      <c r="F7" s="99">
        <v>22244.0</v>
      </c>
      <c r="G7" s="43"/>
      <c r="H7" s="43"/>
      <c r="I7" s="43"/>
      <c r="J7" s="43"/>
      <c r="K7" s="43"/>
      <c r="L7" s="43"/>
      <c r="M7" s="43"/>
      <c r="N7" s="43"/>
      <c r="O7" s="43"/>
      <c r="P7" s="43"/>
      <c r="Q7" s="43"/>
      <c r="R7" s="43"/>
      <c r="S7" s="43"/>
      <c r="T7" s="43"/>
      <c r="U7" s="43"/>
      <c r="V7" s="43"/>
      <c r="W7" s="43"/>
      <c r="X7" s="43"/>
      <c r="Y7" s="43"/>
      <c r="Z7" s="43"/>
    </row>
    <row r="8">
      <c r="A8" s="80">
        <v>6.0</v>
      </c>
      <c r="B8" s="96" t="s">
        <v>110</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111</v>
      </c>
      <c r="C9" s="98">
        <f t="shared" si="1"/>
        <v>1292412</v>
      </c>
      <c r="D9" s="99">
        <v>1197021.0</v>
      </c>
      <c r="E9" s="99">
        <v>31095.0</v>
      </c>
      <c r="F9" s="99">
        <v>64296.0</v>
      </c>
      <c r="G9" s="43"/>
      <c r="H9" s="43"/>
      <c r="I9" s="43"/>
      <c r="J9" s="43"/>
      <c r="K9" s="43"/>
      <c r="L9" s="43"/>
      <c r="M9" s="43"/>
      <c r="N9" s="43"/>
      <c r="O9" s="43"/>
      <c r="P9" s="43"/>
      <c r="Q9" s="43"/>
      <c r="R9" s="43"/>
      <c r="S9" s="43"/>
      <c r="T9" s="43"/>
      <c r="U9" s="43"/>
      <c r="V9" s="43"/>
      <c r="W9" s="43"/>
      <c r="X9" s="43"/>
      <c r="Y9" s="43"/>
      <c r="Z9" s="43"/>
    </row>
    <row r="10">
      <c r="A10" s="80">
        <v>8.0</v>
      </c>
      <c r="B10" s="96" t="s">
        <v>112</v>
      </c>
      <c r="C10" s="98">
        <f t="shared" si="1"/>
        <v>22097</v>
      </c>
      <c r="D10" s="99">
        <v>19943.0</v>
      </c>
      <c r="E10" s="99">
        <v>814.0</v>
      </c>
      <c r="F10" s="99">
        <v>1340.0</v>
      </c>
      <c r="G10" s="43"/>
      <c r="H10" s="43"/>
      <c r="I10" s="43"/>
      <c r="J10" s="43"/>
      <c r="K10" s="43"/>
      <c r="L10" s="43"/>
      <c r="M10" s="43"/>
      <c r="N10" s="43"/>
      <c r="O10" s="43"/>
      <c r="P10" s="43"/>
      <c r="Q10" s="43"/>
      <c r="R10" s="43"/>
      <c r="S10" s="43"/>
      <c r="T10" s="43"/>
      <c r="U10" s="43"/>
      <c r="V10" s="43"/>
      <c r="W10" s="43"/>
      <c r="X10" s="43"/>
      <c r="Y10" s="43"/>
      <c r="Z10" s="43"/>
    </row>
    <row r="11">
      <c r="A11" s="45">
        <v>9.0</v>
      </c>
      <c r="B11" s="46" t="s">
        <v>113</v>
      </c>
      <c r="C11" s="98">
        <f t="shared" si="1"/>
        <v>134520</v>
      </c>
      <c r="D11" s="99">
        <v>124428.0</v>
      </c>
      <c r="E11" s="99">
        <v>3325.0</v>
      </c>
      <c r="F11" s="99">
        <v>6767.0</v>
      </c>
      <c r="G11" s="43"/>
      <c r="H11" s="43"/>
      <c r="I11" s="43"/>
      <c r="J11" s="43"/>
      <c r="K11" s="43"/>
      <c r="L11" s="43"/>
      <c r="M11" s="43"/>
      <c r="N11" s="43"/>
      <c r="O11" s="43"/>
      <c r="P11" s="43"/>
      <c r="Q11" s="43"/>
      <c r="R11" s="43"/>
      <c r="S11" s="43"/>
      <c r="T11" s="43"/>
      <c r="U11" s="43"/>
      <c r="V11" s="43"/>
      <c r="W11" s="43"/>
      <c r="X11" s="43"/>
      <c r="Y11" s="43"/>
      <c r="Z11" s="43"/>
    </row>
    <row r="12">
      <c r="A12" s="45">
        <v>10.0</v>
      </c>
      <c r="B12" s="46" t="s">
        <v>114</v>
      </c>
      <c r="C12" s="98">
        <f t="shared" si="1"/>
        <v>107324</v>
      </c>
      <c r="D12" s="99">
        <v>96860.0</v>
      </c>
      <c r="E12" s="99">
        <v>3954.0</v>
      </c>
      <c r="F12" s="99">
        <v>6510.0</v>
      </c>
      <c r="G12" s="43"/>
      <c r="H12" s="43"/>
      <c r="I12" s="43"/>
      <c r="J12" s="43"/>
      <c r="K12" s="43"/>
      <c r="L12" s="43"/>
      <c r="M12" s="43"/>
      <c r="N12" s="43"/>
      <c r="O12" s="43"/>
      <c r="P12" s="43"/>
      <c r="Q12" s="43"/>
      <c r="R12" s="43"/>
      <c r="S12" s="43"/>
      <c r="T12" s="43"/>
      <c r="U12" s="43"/>
      <c r="V12" s="43"/>
      <c r="W12" s="43"/>
      <c r="X12" s="43"/>
      <c r="Y12" s="43"/>
      <c r="Z12" s="43"/>
    </row>
    <row r="13">
      <c r="A13" s="45">
        <v>11.0</v>
      </c>
      <c r="B13" s="46" t="s">
        <v>115</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116</v>
      </c>
      <c r="B14" s="46" t="s">
        <v>117</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118</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119</v>
      </c>
      <c r="C16" s="98">
        <f t="shared" si="1"/>
        <v>42321</v>
      </c>
      <c r="D16" s="99">
        <v>0.0</v>
      </c>
      <c r="E16" s="99">
        <v>42321.0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120</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121</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122</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123</v>
      </c>
      <c r="C20" s="98">
        <f t="shared" si="1"/>
        <v>61705</v>
      </c>
      <c r="D20" s="99">
        <v>58555.0</v>
      </c>
      <c r="E20" s="99">
        <v>3150.0</v>
      </c>
      <c r="F20" s="99">
        <v>0.0</v>
      </c>
      <c r="G20" s="43"/>
      <c r="H20" s="43"/>
      <c r="I20" s="43"/>
      <c r="J20" s="43"/>
      <c r="K20" s="43"/>
      <c r="L20" s="43"/>
      <c r="M20" s="43"/>
      <c r="N20" s="43"/>
      <c r="O20" s="43"/>
      <c r="P20" s="43"/>
      <c r="Q20" s="43"/>
      <c r="R20" s="43"/>
      <c r="S20" s="43"/>
      <c r="T20" s="43"/>
      <c r="U20" s="43"/>
      <c r="V20" s="43"/>
      <c r="W20" s="43"/>
      <c r="X20" s="43"/>
      <c r="Y20" s="43"/>
      <c r="Z20" s="43"/>
    </row>
    <row r="21">
      <c r="A21" s="45">
        <v>12.0</v>
      </c>
      <c r="B21" s="46" t="s">
        <v>124</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125</v>
      </c>
      <c r="C22" s="98">
        <f t="shared" si="1"/>
        <v>26052</v>
      </c>
      <c r="D22" s="99">
        <v>24749.0</v>
      </c>
      <c r="E22" s="99">
        <v>1303.0</v>
      </c>
      <c r="F22" s="99">
        <v>0.0</v>
      </c>
      <c r="G22" s="43"/>
      <c r="H22" s="43"/>
      <c r="I22" s="43"/>
      <c r="J22" s="43"/>
      <c r="K22" s="43"/>
      <c r="L22" s="43"/>
      <c r="M22" s="43"/>
      <c r="N22" s="43"/>
      <c r="O22" s="43"/>
      <c r="P22" s="43"/>
      <c r="Q22" s="43"/>
      <c r="R22" s="43"/>
      <c r="S22" s="43"/>
      <c r="T22" s="43"/>
      <c r="U22" s="43"/>
      <c r="V22" s="43"/>
      <c r="W22" s="43"/>
      <c r="X22" s="43"/>
      <c r="Y22" s="43"/>
      <c r="Z22" s="43"/>
    </row>
    <row r="23">
      <c r="A23" s="45">
        <v>14.0</v>
      </c>
      <c r="B23" s="46" t="s">
        <v>126</v>
      </c>
      <c r="C23" s="98">
        <f t="shared" si="1"/>
        <v>36588</v>
      </c>
      <c r="D23" s="99">
        <v>34759.0</v>
      </c>
      <c r="E23" s="99">
        <v>1829.0</v>
      </c>
      <c r="F23" s="99">
        <v>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127</v>
      </c>
      <c r="C25" s="98">
        <f t="shared" si="1"/>
        <v>130064</v>
      </c>
      <c r="D25" s="99">
        <v>130064.0</v>
      </c>
      <c r="E25" s="99">
        <v>0.0</v>
      </c>
      <c r="F25" s="99">
        <v>0.0</v>
      </c>
      <c r="G25" s="43"/>
      <c r="H25" s="43"/>
      <c r="I25" s="43"/>
      <c r="J25" s="43"/>
      <c r="K25" s="43"/>
      <c r="L25" s="43"/>
      <c r="M25" s="43"/>
      <c r="N25" s="43"/>
      <c r="O25" s="43"/>
      <c r="P25" s="43"/>
      <c r="Q25" s="43"/>
      <c r="R25" s="43"/>
      <c r="S25" s="43"/>
      <c r="T25" s="43"/>
      <c r="U25" s="43"/>
      <c r="V25" s="43"/>
      <c r="W25" s="43"/>
      <c r="X25" s="43"/>
      <c r="Y25" s="43"/>
      <c r="Z25" s="43"/>
    </row>
    <row r="26">
      <c r="A26" s="45">
        <v>17.0</v>
      </c>
      <c r="B26" s="46" t="s">
        <v>128</v>
      </c>
      <c r="C26" s="98">
        <f t="shared" si="1"/>
        <v>0</v>
      </c>
      <c r="D26" s="99">
        <v>0.0</v>
      </c>
      <c r="E26" s="99">
        <v>0.0</v>
      </c>
      <c r="F26" s="99">
        <v>0.0</v>
      </c>
      <c r="G26" s="43"/>
      <c r="H26" s="43"/>
      <c r="I26" s="43"/>
      <c r="J26" s="43"/>
      <c r="K26" s="43"/>
      <c r="L26" s="43"/>
      <c r="M26" s="43"/>
      <c r="N26" s="43"/>
      <c r="O26" s="43"/>
      <c r="P26" s="43"/>
      <c r="Q26" s="43"/>
      <c r="R26" s="43"/>
      <c r="S26" s="43"/>
      <c r="T26" s="43"/>
      <c r="U26" s="43"/>
      <c r="V26" s="43"/>
      <c r="W26" s="43"/>
      <c r="X26" s="43"/>
      <c r="Y26" s="43"/>
      <c r="Z26" s="43"/>
    </row>
    <row r="27">
      <c r="A27" s="80">
        <v>18.0</v>
      </c>
      <c r="B27" s="96" t="s">
        <v>129</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130</v>
      </c>
      <c r="C28" s="98">
        <f t="shared" si="1"/>
        <v>0</v>
      </c>
      <c r="D28" s="99">
        <v>0.0</v>
      </c>
      <c r="E28" s="99">
        <v>0.0</v>
      </c>
      <c r="F28" s="99">
        <v>0.0</v>
      </c>
      <c r="G28" s="43"/>
      <c r="H28" s="43"/>
      <c r="I28" s="43"/>
      <c r="J28" s="43"/>
      <c r="K28" s="43"/>
      <c r="L28" s="43"/>
      <c r="M28" s="43"/>
      <c r="N28" s="43"/>
      <c r="O28" s="43"/>
      <c r="P28" s="43"/>
      <c r="Q28" s="43"/>
      <c r="R28" s="43"/>
      <c r="S28" s="43"/>
      <c r="T28" s="43"/>
      <c r="U28" s="43"/>
      <c r="V28" s="43"/>
      <c r="W28" s="43"/>
      <c r="X28" s="43"/>
      <c r="Y28" s="43"/>
      <c r="Z28" s="43"/>
    </row>
    <row r="29">
      <c r="A29" s="45">
        <v>20.0</v>
      </c>
      <c r="B29" s="46" t="s">
        <v>131</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132</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133</v>
      </c>
      <c r="C31" s="98">
        <f t="shared" si="1"/>
        <v>5156</v>
      </c>
      <c r="D31" s="99">
        <v>4898.0</v>
      </c>
      <c r="E31" s="99">
        <v>258.0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134</v>
      </c>
      <c r="C32" s="98">
        <f t="shared" si="1"/>
        <v>21808</v>
      </c>
      <c r="D32" s="99">
        <v>19682.0</v>
      </c>
      <c r="E32" s="99">
        <v>803.0</v>
      </c>
      <c r="F32" s="99">
        <v>1323.0</v>
      </c>
      <c r="G32" s="43"/>
      <c r="H32" s="43"/>
      <c r="I32" s="43"/>
      <c r="J32" s="43"/>
      <c r="K32" s="43"/>
      <c r="L32" s="43"/>
      <c r="M32" s="43"/>
      <c r="N32" s="43"/>
      <c r="O32" s="43"/>
      <c r="P32" s="43"/>
      <c r="Q32" s="43"/>
      <c r="R32" s="43"/>
      <c r="S32" s="43"/>
      <c r="T32" s="43"/>
      <c r="U32" s="43"/>
      <c r="V32" s="43"/>
      <c r="W32" s="43"/>
      <c r="X32" s="43"/>
      <c r="Y32" s="43"/>
      <c r="Z32" s="43"/>
    </row>
    <row r="33">
      <c r="A33" s="45">
        <v>24.0</v>
      </c>
      <c r="B33" s="46" t="s">
        <v>135</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116</v>
      </c>
      <c r="B34" s="46" t="s">
        <v>136</v>
      </c>
      <c r="C34" s="98">
        <f t="shared" si="1"/>
        <v>91671</v>
      </c>
      <c r="D34" s="99">
        <v>91671.0</v>
      </c>
      <c r="E34" s="99">
        <v>0.0</v>
      </c>
      <c r="F34" s="99">
        <v>0.0</v>
      </c>
      <c r="G34" s="43"/>
      <c r="H34" s="43"/>
      <c r="I34" s="43"/>
      <c r="J34" s="43"/>
      <c r="K34" s="43"/>
      <c r="L34" s="43"/>
      <c r="M34" s="43"/>
      <c r="N34" s="43"/>
      <c r="O34" s="43"/>
      <c r="P34" s="43"/>
      <c r="Q34" s="43"/>
      <c r="R34" s="43"/>
      <c r="S34" s="43"/>
      <c r="T34" s="43"/>
      <c r="U34" s="43"/>
      <c r="V34" s="43"/>
      <c r="W34" s="43"/>
      <c r="X34" s="43"/>
      <c r="Y34" s="43"/>
      <c r="Z34" s="43"/>
    </row>
    <row r="35">
      <c r="A35" s="45" t="s">
        <v>48</v>
      </c>
      <c r="B35" s="102" t="s">
        <v>137</v>
      </c>
      <c r="C35" s="98">
        <f t="shared" si="1"/>
        <v>31852</v>
      </c>
      <c r="D35" s="99">
        <v>31852.0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138</v>
      </c>
      <c r="C36" s="98">
        <f t="shared" si="1"/>
        <v>29166</v>
      </c>
      <c r="D36" s="99">
        <v>27708.0</v>
      </c>
      <c r="E36" s="99">
        <v>1458.0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139</v>
      </c>
      <c r="C37" s="98">
        <f t="shared" si="1"/>
        <v>14175</v>
      </c>
      <c r="D37" s="99">
        <v>12756.0</v>
      </c>
      <c r="E37" s="99">
        <v>709.0</v>
      </c>
      <c r="F37" s="99">
        <v>710.0</v>
      </c>
      <c r="G37" s="43"/>
      <c r="H37" s="43"/>
      <c r="I37" s="43"/>
      <c r="J37" s="43"/>
      <c r="K37" s="43"/>
      <c r="L37" s="43"/>
      <c r="M37" s="43"/>
      <c r="N37" s="43"/>
      <c r="O37" s="43"/>
      <c r="P37" s="43"/>
      <c r="Q37" s="43"/>
      <c r="R37" s="43"/>
      <c r="S37" s="43"/>
      <c r="T37" s="43"/>
      <c r="U37" s="43"/>
      <c r="V37" s="43"/>
      <c r="W37" s="43"/>
      <c r="X37" s="43"/>
      <c r="Y37" s="43"/>
      <c r="Z37" s="43"/>
    </row>
    <row r="38">
      <c r="A38" s="45" t="s">
        <v>54</v>
      </c>
      <c r="B38" s="46" t="s">
        <v>140</v>
      </c>
      <c r="C38" s="98">
        <f t="shared" si="1"/>
        <v>0</v>
      </c>
      <c r="D38" s="99">
        <v>0.0</v>
      </c>
      <c r="E38" s="99">
        <v>0.0</v>
      </c>
      <c r="F38" s="99">
        <v>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141</v>
      </c>
      <c r="C40" s="103">
        <f t="shared" ref="C40:F40" si="2">sum(C3:C39)</f>
        <v>2158133</v>
      </c>
      <c r="D40" s="103">
        <f t="shared" si="2"/>
        <v>1941680</v>
      </c>
      <c r="E40" s="103">
        <f t="shared" si="2"/>
        <v>113263</v>
      </c>
      <c r="F40" s="103">
        <f t="shared" si="2"/>
        <v>103190</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THE WOMEN'S INITIATIVE</v>
      </c>
      <c r="B1" s="5"/>
      <c r="C1" s="2">
        <f>'Revenues 2023'!C1</f>
        <v>2023</v>
      </c>
      <c r="D1" s="107"/>
      <c r="E1" s="108"/>
      <c r="F1" s="43"/>
      <c r="G1" s="43"/>
      <c r="H1" s="43"/>
      <c r="I1" s="43"/>
      <c r="J1" s="43"/>
      <c r="K1" s="43"/>
      <c r="L1" s="43"/>
      <c r="M1" s="43"/>
      <c r="N1" s="43"/>
      <c r="O1" s="43"/>
      <c r="P1" s="43"/>
      <c r="Q1" s="43"/>
      <c r="R1" s="43"/>
      <c r="S1" s="43"/>
      <c r="T1" s="43"/>
      <c r="U1" s="43"/>
      <c r="V1" s="43"/>
      <c r="W1" s="43"/>
      <c r="X1" s="43"/>
      <c r="Y1" s="43"/>
      <c r="Z1" s="43"/>
    </row>
    <row r="2">
      <c r="A2" s="109" t="s">
        <v>142</v>
      </c>
      <c r="B2" s="45">
        <v>1.0</v>
      </c>
      <c r="C2" s="46" t="s">
        <v>143</v>
      </c>
      <c r="D2" s="110"/>
      <c r="E2" s="111">
        <v>553139.0</v>
      </c>
      <c r="F2" s="43"/>
      <c r="G2" s="43"/>
      <c r="H2" s="43"/>
      <c r="I2" s="43"/>
      <c r="J2" s="43"/>
      <c r="K2" s="43"/>
      <c r="L2" s="43"/>
      <c r="M2" s="43"/>
      <c r="N2" s="43"/>
      <c r="O2" s="43"/>
      <c r="P2" s="43"/>
      <c r="Q2" s="43"/>
      <c r="R2" s="43"/>
      <c r="S2" s="43"/>
      <c r="T2" s="43"/>
      <c r="U2" s="43"/>
      <c r="V2" s="43"/>
      <c r="W2" s="43"/>
      <c r="X2" s="43"/>
      <c r="Y2" s="43"/>
      <c r="Z2" s="43"/>
    </row>
    <row r="3">
      <c r="A3" s="49"/>
      <c r="B3" s="45">
        <v>2.0</v>
      </c>
      <c r="C3" s="46" t="s">
        <v>144</v>
      </c>
      <c r="D3" s="112"/>
      <c r="E3" s="111">
        <v>886167.0</v>
      </c>
      <c r="F3" s="43"/>
      <c r="G3" s="43"/>
      <c r="H3" s="43"/>
      <c r="I3" s="43"/>
      <c r="J3" s="43"/>
      <c r="K3" s="43"/>
      <c r="L3" s="43"/>
      <c r="M3" s="43"/>
      <c r="N3" s="43"/>
      <c r="O3" s="43"/>
      <c r="P3" s="43"/>
      <c r="Q3" s="43"/>
      <c r="R3" s="43"/>
      <c r="S3" s="43"/>
      <c r="T3" s="43"/>
      <c r="U3" s="43"/>
      <c r="V3" s="43"/>
      <c r="W3" s="43"/>
      <c r="X3" s="43"/>
      <c r="Y3" s="43"/>
      <c r="Z3" s="43"/>
    </row>
    <row r="4">
      <c r="A4" s="49"/>
      <c r="B4" s="45">
        <v>3.0</v>
      </c>
      <c r="C4" s="46" t="s">
        <v>145</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146</v>
      </c>
      <c r="D5" s="112"/>
      <c r="E5" s="111">
        <v>0.0</v>
      </c>
      <c r="F5" s="43"/>
      <c r="G5" s="43"/>
      <c r="H5" s="43"/>
      <c r="I5" s="43"/>
      <c r="J5" s="43"/>
      <c r="K5" s="43"/>
      <c r="L5" s="43"/>
      <c r="M5" s="43"/>
      <c r="N5" s="43"/>
      <c r="O5" s="43"/>
      <c r="P5" s="43"/>
      <c r="Q5" s="43"/>
      <c r="R5" s="43"/>
      <c r="S5" s="43"/>
      <c r="T5" s="43"/>
      <c r="U5" s="43"/>
      <c r="V5" s="43"/>
      <c r="W5" s="43"/>
      <c r="X5" s="43"/>
      <c r="Y5" s="43"/>
      <c r="Z5" s="43"/>
    </row>
    <row r="6">
      <c r="A6" s="49"/>
      <c r="B6" s="45">
        <v>5.0</v>
      </c>
      <c r="C6" s="51" t="s">
        <v>147</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148</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149</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150</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151</v>
      </c>
      <c r="D10" s="110"/>
      <c r="E10" s="111">
        <v>0.0</v>
      </c>
      <c r="F10" s="43"/>
      <c r="G10" s="43"/>
      <c r="H10" s="43"/>
      <c r="I10" s="43"/>
      <c r="J10" s="43"/>
      <c r="K10" s="43"/>
      <c r="L10" s="43"/>
      <c r="M10" s="43"/>
      <c r="N10" s="43"/>
      <c r="O10" s="43"/>
      <c r="P10" s="43"/>
      <c r="Q10" s="43"/>
      <c r="R10" s="43"/>
      <c r="S10" s="43"/>
      <c r="T10" s="43"/>
      <c r="U10" s="43"/>
      <c r="V10" s="43"/>
      <c r="W10" s="43"/>
      <c r="X10" s="43"/>
      <c r="Y10" s="43"/>
      <c r="Z10" s="43"/>
    </row>
    <row r="11">
      <c r="A11" s="49"/>
      <c r="B11" s="45" t="s">
        <v>152</v>
      </c>
      <c r="C11" s="46" t="s">
        <v>153</v>
      </c>
      <c r="D11" s="111">
        <v>234793.0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154</v>
      </c>
      <c r="C12" s="46" t="s">
        <v>155</v>
      </c>
      <c r="D12" s="111">
        <v>109417.0</v>
      </c>
      <c r="E12" s="108">
        <f>D11-D12</f>
        <v>125376</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156</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157</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158</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159</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160</v>
      </c>
      <c r="D17" s="112"/>
      <c r="E17" s="111">
        <v>0.0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161</v>
      </c>
      <c r="D18" s="113"/>
      <c r="E18" s="114">
        <f>sum(E2:E17)</f>
        <v>1564682</v>
      </c>
      <c r="F18" s="43"/>
      <c r="G18" s="43"/>
      <c r="H18" s="43"/>
      <c r="I18" s="43"/>
      <c r="J18" s="43"/>
      <c r="K18" s="43"/>
      <c r="L18" s="43"/>
      <c r="M18" s="43"/>
      <c r="N18" s="43"/>
      <c r="O18" s="43"/>
      <c r="P18" s="43"/>
      <c r="Q18" s="43"/>
      <c r="R18" s="43"/>
      <c r="S18" s="43"/>
      <c r="T18" s="43"/>
      <c r="U18" s="43"/>
      <c r="V18" s="43"/>
      <c r="W18" s="43"/>
      <c r="X18" s="43"/>
      <c r="Y18" s="43"/>
      <c r="Z18" s="43"/>
    </row>
    <row r="19">
      <c r="A19" s="44" t="s">
        <v>162</v>
      </c>
      <c r="B19" s="115">
        <v>17.0</v>
      </c>
      <c r="C19" s="116" t="s">
        <v>163</v>
      </c>
      <c r="D19" s="117"/>
      <c r="E19" s="111">
        <v>77647.0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164</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165</v>
      </c>
      <c r="D21" s="117"/>
      <c r="E21" s="111">
        <v>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166</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167</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168</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169</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170</v>
      </c>
      <c r="D26" s="117"/>
      <c r="E26" s="118">
        <v>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171</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172</v>
      </c>
      <c r="D28" s="125"/>
      <c r="E28" s="126">
        <f>sum(E19:E27)</f>
        <v>77647</v>
      </c>
      <c r="F28" s="43"/>
      <c r="G28" s="43"/>
      <c r="H28" s="43"/>
      <c r="I28" s="43"/>
      <c r="J28" s="43"/>
      <c r="K28" s="43"/>
      <c r="L28" s="43"/>
      <c r="M28" s="43"/>
      <c r="N28" s="43"/>
      <c r="O28" s="43"/>
      <c r="P28" s="43"/>
      <c r="Q28" s="43"/>
      <c r="R28" s="43"/>
      <c r="S28" s="43"/>
      <c r="T28" s="43"/>
      <c r="U28" s="43"/>
      <c r="V28" s="43"/>
      <c r="W28" s="43"/>
      <c r="X28" s="43"/>
      <c r="Y28" s="43"/>
      <c r="Z28" s="43"/>
    </row>
    <row r="29">
      <c r="A29" s="65" t="s">
        <v>173</v>
      </c>
      <c r="B29" s="127"/>
      <c r="C29" s="128" t="s">
        <v>174</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175</v>
      </c>
      <c r="D30" s="117"/>
      <c r="E30" s="111">
        <v>1325481.0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176</v>
      </c>
      <c r="D31" s="117"/>
      <c r="E31" s="111">
        <v>161554.0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177</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178</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179</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180</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181</v>
      </c>
      <c r="D36" s="131"/>
      <c r="E36" s="126">
        <f>sum(E30:E35)</f>
        <v>1487035</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182</v>
      </c>
      <c r="D37" s="135"/>
      <c r="E37" s="136">
        <f>E36+E28</f>
        <v>1564682</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THE WOMEN'S INITIATIVE</v>
      </c>
      <c r="B1" s="2">
        <f>'Revenues 2023'!C1</f>
        <v>2023</v>
      </c>
      <c r="C1" s="175"/>
      <c r="D1" s="138"/>
      <c r="E1" s="139"/>
      <c r="F1" s="43"/>
      <c r="G1" s="43"/>
      <c r="H1" s="43"/>
      <c r="I1" s="43"/>
      <c r="J1" s="43"/>
      <c r="K1" s="43"/>
      <c r="L1" s="43"/>
      <c r="M1" s="43"/>
      <c r="N1" s="43"/>
      <c r="O1" s="43"/>
      <c r="P1" s="43"/>
      <c r="Q1" s="43"/>
      <c r="R1" s="43"/>
      <c r="S1" s="43"/>
      <c r="T1" s="43"/>
      <c r="U1" s="43"/>
      <c r="V1" s="43"/>
      <c r="W1" s="43"/>
      <c r="X1" s="43"/>
      <c r="Y1" s="43"/>
    </row>
    <row r="2">
      <c r="A2" s="140" t="s">
        <v>183</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184</v>
      </c>
      <c r="C3" s="144" t="s">
        <v>185</v>
      </c>
      <c r="D3" s="145">
        <f>'Expenses 2023'!C40</f>
        <v>2158133</v>
      </c>
      <c r="E3" s="146"/>
      <c r="F3" s="43"/>
      <c r="G3" s="43"/>
      <c r="H3" s="43"/>
      <c r="I3" s="43"/>
      <c r="J3" s="43"/>
      <c r="K3" s="43"/>
      <c r="L3" s="43"/>
      <c r="M3" s="43"/>
      <c r="N3" s="43"/>
      <c r="O3" s="43"/>
      <c r="P3" s="43"/>
      <c r="Q3" s="43"/>
      <c r="R3" s="43"/>
      <c r="S3" s="43"/>
      <c r="T3" s="43"/>
      <c r="U3" s="43"/>
      <c r="V3" s="43"/>
      <c r="W3" s="43"/>
      <c r="X3" s="43"/>
      <c r="Y3" s="43"/>
    </row>
    <row r="4">
      <c r="A4" s="138"/>
      <c r="B4" s="49"/>
      <c r="C4" s="144" t="s">
        <v>186</v>
      </c>
      <c r="D4" s="145">
        <f>'Expenses 2023'!C31</f>
        <v>5156</v>
      </c>
      <c r="E4" s="146"/>
      <c r="F4" s="43"/>
      <c r="G4" s="43"/>
      <c r="H4" s="43"/>
      <c r="I4" s="43"/>
      <c r="J4" s="43"/>
      <c r="K4" s="43"/>
      <c r="L4" s="43"/>
      <c r="M4" s="43"/>
      <c r="N4" s="43"/>
      <c r="O4" s="43"/>
      <c r="P4" s="43"/>
      <c r="Q4" s="43"/>
      <c r="R4" s="43"/>
      <c r="S4" s="43"/>
      <c r="T4" s="43"/>
      <c r="U4" s="43"/>
      <c r="V4" s="43"/>
      <c r="W4" s="43"/>
      <c r="X4" s="43"/>
      <c r="Y4" s="43"/>
    </row>
    <row r="5">
      <c r="A5" s="138"/>
      <c r="B5" s="49"/>
      <c r="C5" s="144" t="s">
        <v>187</v>
      </c>
      <c r="D5" s="145">
        <f>D3-D4</f>
        <v>2152977</v>
      </c>
      <c r="E5" s="146"/>
      <c r="F5" s="43"/>
      <c r="G5" s="43"/>
      <c r="H5" s="43"/>
      <c r="I5" s="43"/>
      <c r="J5" s="43"/>
      <c r="K5" s="43"/>
      <c r="L5" s="43"/>
      <c r="M5" s="43"/>
      <c r="N5" s="43"/>
      <c r="O5" s="43"/>
      <c r="P5" s="43"/>
      <c r="Q5" s="43"/>
      <c r="R5" s="43"/>
      <c r="S5" s="43"/>
      <c r="T5" s="43"/>
      <c r="U5" s="43"/>
      <c r="V5" s="43"/>
      <c r="W5" s="43"/>
      <c r="X5" s="43"/>
      <c r="Y5" s="43"/>
    </row>
    <row r="6">
      <c r="A6" s="138"/>
      <c r="B6" s="49"/>
      <c r="C6" s="144" t="s">
        <v>188</v>
      </c>
      <c r="D6" s="145">
        <f>D5/12</f>
        <v>179414.75</v>
      </c>
      <c r="E6" s="146"/>
      <c r="F6" s="43"/>
      <c r="G6" s="43"/>
      <c r="H6" s="43"/>
      <c r="I6" s="43"/>
      <c r="J6" s="43"/>
      <c r="K6" s="43"/>
      <c r="L6" s="43"/>
      <c r="M6" s="43"/>
      <c r="N6" s="43"/>
      <c r="O6" s="43"/>
      <c r="P6" s="43"/>
      <c r="Q6" s="43"/>
      <c r="R6" s="43"/>
      <c r="S6" s="43"/>
      <c r="T6" s="43"/>
      <c r="U6" s="43"/>
      <c r="V6" s="43"/>
      <c r="W6" s="43"/>
      <c r="X6" s="43"/>
      <c r="Y6" s="43"/>
    </row>
    <row r="7">
      <c r="A7" s="138"/>
      <c r="B7" s="49"/>
      <c r="C7" s="144" t="s">
        <v>189</v>
      </c>
      <c r="D7" s="75">
        <f>'Balance Sheet 2023'!E2+'Balance Sheet 2023'!E3</f>
        <v>1439306</v>
      </c>
      <c r="E7" s="146"/>
      <c r="F7" s="43"/>
      <c r="G7" s="43"/>
      <c r="H7" s="43"/>
      <c r="I7" s="43"/>
      <c r="J7" s="43"/>
      <c r="K7" s="43"/>
      <c r="L7" s="43"/>
      <c r="M7" s="43"/>
      <c r="N7" s="43"/>
      <c r="O7" s="43"/>
      <c r="P7" s="43"/>
      <c r="Q7" s="43"/>
      <c r="R7" s="43"/>
      <c r="S7" s="43"/>
      <c r="T7" s="43"/>
      <c r="U7" s="43"/>
      <c r="V7" s="43"/>
      <c r="W7" s="43"/>
      <c r="X7" s="43"/>
      <c r="Y7" s="43"/>
    </row>
    <row r="8">
      <c r="A8" s="138"/>
      <c r="B8" s="49"/>
      <c r="C8" s="147" t="s">
        <v>183</v>
      </c>
      <c r="D8" s="148">
        <f>D7/D6</f>
        <v>8.022227827</v>
      </c>
      <c r="E8" s="149" t="s">
        <v>190</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191</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192</v>
      </c>
      <c r="C11" s="144" t="s">
        <v>193</v>
      </c>
      <c r="D11" s="75">
        <f>'Balance Sheet 2023'!E30</f>
        <v>1325481</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194</v>
      </c>
      <c r="D12" s="75">
        <f>'Expenses 2023'!C40</f>
        <v>2158133</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195</v>
      </c>
      <c r="D13" s="145">
        <f>D12/12</f>
        <v>179844.4167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191</v>
      </c>
      <c r="D14" s="148">
        <f>D11/D13</f>
        <v>7.370153739</v>
      </c>
      <c r="E14" s="149" t="s">
        <v>190</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196</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197</v>
      </c>
      <c r="C17" s="144" t="s">
        <v>198</v>
      </c>
      <c r="D17" s="75">
        <f>sum('Balance Sheet 2023'!E13:E15)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194</v>
      </c>
      <c r="D18" s="75">
        <f>'Expenses 2023'!C40</f>
        <v>2158133</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195</v>
      </c>
      <c r="D19" s="145">
        <f>D18/12</f>
        <v>179844.4167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199</v>
      </c>
      <c r="D20" s="148">
        <f>D17/D19</f>
        <v>0</v>
      </c>
      <c r="E20" s="149" t="s">
        <v>190</v>
      </c>
      <c r="F20" s="43"/>
      <c r="G20" s="43"/>
      <c r="H20" s="43"/>
      <c r="I20" s="43"/>
      <c r="J20" s="43"/>
      <c r="K20" s="43"/>
      <c r="L20" s="43"/>
      <c r="M20" s="43"/>
      <c r="N20" s="43"/>
      <c r="O20" s="43"/>
      <c r="P20" s="43"/>
      <c r="Q20" s="43"/>
      <c r="R20" s="43"/>
      <c r="S20" s="43"/>
      <c r="T20" s="43"/>
      <c r="U20" s="43"/>
      <c r="V20" s="43"/>
      <c r="W20" s="43"/>
      <c r="X20" s="43"/>
      <c r="Y20" s="43"/>
    </row>
    <row r="21">
      <c r="A21" s="138"/>
      <c r="B21" s="49"/>
      <c r="C21" s="153" t="s">
        <v>200</v>
      </c>
      <c r="D21" s="154">
        <f>D20+D8</f>
        <v>8.022227827</v>
      </c>
      <c r="E21" s="155" t="s">
        <v>190</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201</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202</v>
      </c>
      <c r="C24" s="159"/>
      <c r="D24" s="160">
        <f>max('Revenues 2023'!E2:E7)</f>
        <v>1265141</v>
      </c>
      <c r="E24" s="161" t="s">
        <v>203</v>
      </c>
      <c r="F24" s="43"/>
      <c r="G24" s="43"/>
      <c r="H24" s="43"/>
      <c r="I24" s="43"/>
      <c r="J24" s="43"/>
      <c r="K24" s="43"/>
      <c r="L24" s="43"/>
      <c r="M24" s="43"/>
      <c r="N24" s="43"/>
      <c r="O24" s="43"/>
      <c r="P24" s="43"/>
      <c r="Q24" s="43"/>
      <c r="R24" s="43"/>
      <c r="S24" s="43"/>
      <c r="T24" s="43"/>
      <c r="U24" s="43"/>
      <c r="V24" s="43"/>
      <c r="W24" s="43"/>
      <c r="X24" s="43"/>
      <c r="Y24" s="43"/>
    </row>
    <row r="25">
      <c r="A25" s="138"/>
      <c r="B25" s="49"/>
      <c r="C25" s="144" t="s">
        <v>204</v>
      </c>
      <c r="D25" s="145">
        <f>'Revenues 2023'!F44</f>
        <v>2151573</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201</v>
      </c>
      <c r="D26" s="162">
        <f>D24/D25</f>
        <v>0.5880074717</v>
      </c>
      <c r="E26" s="149" t="s">
        <v>205</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206</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207</v>
      </c>
      <c r="C29" s="144" t="s">
        <v>208</v>
      </c>
      <c r="D29" s="75">
        <f>SUM('Expenses 2023'!C7:C9)</f>
        <v>1403634</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209</v>
      </c>
      <c r="D30" s="75">
        <f>SUM('Expenses 2023'!C10:C12)</f>
        <v>263941</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210</v>
      </c>
      <c r="D31" s="75">
        <f>sum(D29:D30)</f>
        <v>1667575</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185</v>
      </c>
      <c r="D32" s="75">
        <f>'Expenses 2023'!C40</f>
        <v>2158133</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211</v>
      </c>
      <c r="D33" s="162">
        <f>D31/D32</f>
        <v>0.7726933419</v>
      </c>
      <c r="E33" s="149" t="s">
        <v>212</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213</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214</v>
      </c>
      <c r="C36" s="144" t="s">
        <v>215</v>
      </c>
      <c r="D36" s="75">
        <f>SUM('Expenses 2023'!C10:C11)</f>
        <v>156617</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208</v>
      </c>
      <c r="D37" s="75">
        <f>SUM('Expenses 2023'!C7:C9)</f>
        <v>1403634</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213</v>
      </c>
      <c r="D38" s="162">
        <f>D36/D37</f>
        <v>0.1115796568</v>
      </c>
      <c r="E38" s="149" t="s">
        <v>216</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217</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218</v>
      </c>
      <c r="C41" s="147" t="s">
        <v>244</v>
      </c>
      <c r="D41" s="75">
        <f>'Expenses 2023'!D40</f>
        <v>1941680</v>
      </c>
      <c r="E41" s="164">
        <f t="shared" ref="E41:E44" si="1">D41/$D$44</f>
        <v>0.8997035864</v>
      </c>
      <c r="F41" s="43"/>
      <c r="G41" s="43"/>
      <c r="H41" s="43"/>
      <c r="I41" s="43"/>
      <c r="J41" s="43"/>
      <c r="K41" s="43"/>
      <c r="L41" s="43"/>
      <c r="M41" s="43"/>
      <c r="N41" s="43"/>
      <c r="O41" s="43"/>
      <c r="P41" s="43"/>
      <c r="Q41" s="43"/>
      <c r="R41" s="43"/>
      <c r="S41" s="43"/>
      <c r="T41" s="43"/>
      <c r="U41" s="43"/>
      <c r="V41" s="43"/>
      <c r="W41" s="43"/>
      <c r="X41" s="43"/>
      <c r="Y41" s="43"/>
    </row>
    <row r="42">
      <c r="A42" s="138"/>
      <c r="B42" s="49"/>
      <c r="C42" s="147" t="s">
        <v>220</v>
      </c>
      <c r="D42" s="145">
        <f>'Expenses 2023'!E40</f>
        <v>113263</v>
      </c>
      <c r="E42" s="164">
        <f t="shared" si="1"/>
        <v>0.05248193693</v>
      </c>
      <c r="F42" s="43"/>
      <c r="G42" s="43"/>
      <c r="H42" s="43"/>
      <c r="I42" s="43"/>
      <c r="J42" s="43"/>
      <c r="K42" s="43"/>
      <c r="L42" s="43"/>
      <c r="M42" s="43"/>
      <c r="N42" s="43"/>
      <c r="O42" s="43"/>
      <c r="P42" s="43"/>
      <c r="Q42" s="43"/>
      <c r="R42" s="43"/>
      <c r="S42" s="43"/>
      <c r="T42" s="43"/>
      <c r="U42" s="43"/>
      <c r="V42" s="43"/>
      <c r="W42" s="43"/>
      <c r="X42" s="43"/>
      <c r="Y42" s="43"/>
    </row>
    <row r="43">
      <c r="A43" s="138"/>
      <c r="B43" s="49"/>
      <c r="C43" s="147" t="s">
        <v>221</v>
      </c>
      <c r="D43" s="145">
        <f>'Expenses 2023'!F40</f>
        <v>103190</v>
      </c>
      <c r="E43" s="164">
        <f t="shared" si="1"/>
        <v>0.04781447668</v>
      </c>
      <c r="F43" s="43"/>
      <c r="G43" s="43"/>
      <c r="H43" s="43"/>
      <c r="I43" s="43"/>
      <c r="J43" s="43"/>
      <c r="K43" s="43"/>
      <c r="L43" s="43"/>
      <c r="M43" s="43"/>
      <c r="N43" s="43"/>
      <c r="O43" s="43"/>
      <c r="P43" s="43"/>
      <c r="Q43" s="43"/>
      <c r="R43" s="43"/>
      <c r="S43" s="43"/>
      <c r="T43" s="43"/>
      <c r="U43" s="43"/>
      <c r="V43" s="43"/>
      <c r="W43" s="43"/>
      <c r="X43" s="43"/>
      <c r="Y43" s="43"/>
    </row>
    <row r="44">
      <c r="A44" s="138"/>
      <c r="B44" s="49"/>
      <c r="C44" s="144" t="s">
        <v>185</v>
      </c>
      <c r="D44" s="145">
        <f>sum(D41:D43)</f>
        <v>2158133</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222</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223</v>
      </c>
      <c r="C47" s="144" t="s">
        <v>224</v>
      </c>
      <c r="D47" s="145">
        <f>'Revenues 2023'!F9</f>
        <v>2085044</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225</v>
      </c>
      <c r="D48" s="145">
        <f>'Expenses 2023'!F40</f>
        <v>103190</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226</v>
      </c>
      <c r="D49" s="165">
        <f>D47/D48</f>
        <v>20.20587266</v>
      </c>
      <c r="E49" s="149" t="s">
        <v>227</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228</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229</v>
      </c>
      <c r="C52" s="144" t="s">
        <v>230</v>
      </c>
      <c r="D52" s="145">
        <f>sum('Balance Sheet 2023'!E2:E10)</f>
        <v>1439306</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231</v>
      </c>
      <c r="D53" s="145">
        <f>sum('Balance Sheet 2023'!E19:E22)</f>
        <v>77647</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232</v>
      </c>
      <c r="D54" s="167">
        <f>D52/D53</f>
        <v>18.53653071</v>
      </c>
      <c r="E54" s="149" t="s">
        <v>233</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234</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235</v>
      </c>
      <c r="C57" s="144" t="s">
        <v>236</v>
      </c>
      <c r="D57" s="145">
        <f>'Balance Sheet 2023'!E26</f>
        <v>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237</v>
      </c>
      <c r="D58" s="145">
        <f>'Balance Sheet 2023'!E18</f>
        <v>1564682</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238</v>
      </c>
      <c r="D59" s="168">
        <f>D57/D58</f>
        <v>0</v>
      </c>
      <c r="E59" s="149" t="s">
        <v>239</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THE WOMEN'S INITIATIVE</v>
      </c>
      <c r="B1" s="2" t="s">
        <v>245</v>
      </c>
      <c r="C1" s="138"/>
      <c r="D1" s="138"/>
      <c r="E1" s="138"/>
      <c r="F1" s="139"/>
      <c r="G1" s="139"/>
      <c r="H1" s="139"/>
      <c r="I1" s="43"/>
      <c r="J1" s="43"/>
      <c r="K1" s="43"/>
      <c r="L1" s="43"/>
      <c r="M1" s="43"/>
      <c r="N1" s="43"/>
      <c r="O1" s="43"/>
      <c r="P1" s="43"/>
      <c r="Q1" s="43"/>
      <c r="R1" s="43"/>
      <c r="S1" s="43"/>
      <c r="T1" s="43"/>
      <c r="U1" s="43"/>
      <c r="V1" s="43"/>
      <c r="W1" s="43"/>
      <c r="X1" s="43"/>
      <c r="Y1" s="43"/>
    </row>
    <row r="2">
      <c r="A2" s="140" t="s">
        <v>183</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184</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246</v>
      </c>
      <c r="E4" s="45" t="s">
        <v>247</v>
      </c>
      <c r="F4" s="45" t="s">
        <v>248</v>
      </c>
      <c r="G4" s="59" t="s">
        <v>249</v>
      </c>
      <c r="H4" s="59"/>
      <c r="I4" s="43"/>
      <c r="J4" s="43"/>
      <c r="K4" s="43"/>
      <c r="L4" s="43"/>
      <c r="M4" s="43"/>
      <c r="N4" s="43"/>
      <c r="O4" s="43"/>
      <c r="P4" s="43"/>
      <c r="Q4" s="43"/>
      <c r="R4" s="43"/>
      <c r="S4" s="43"/>
      <c r="T4" s="43"/>
      <c r="U4" s="43"/>
      <c r="V4" s="43"/>
      <c r="W4" s="43"/>
      <c r="X4" s="43"/>
      <c r="Y4" s="43"/>
    </row>
    <row r="5">
      <c r="A5" s="138"/>
      <c r="B5" s="49"/>
      <c r="C5" s="147" t="s">
        <v>183</v>
      </c>
      <c r="D5" s="176">
        <f>'Ratios 2021'!D8</f>
        <v>8.387664181</v>
      </c>
      <c r="E5" s="176">
        <f>'Ratios 2022'!D8</f>
        <v>8.287223667</v>
      </c>
      <c r="F5" s="176">
        <f>'Ratios 2023'!D8</f>
        <v>8.022227827</v>
      </c>
      <c r="G5" s="176">
        <f>average(D5:F5)</f>
        <v>8.232371892</v>
      </c>
      <c r="H5" s="149" t="s">
        <v>190</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191</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192</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246</v>
      </c>
      <c r="E9" s="45" t="s">
        <v>247</v>
      </c>
      <c r="F9" s="45" t="s">
        <v>248</v>
      </c>
      <c r="G9" s="59" t="s">
        <v>249</v>
      </c>
      <c r="H9" s="59"/>
      <c r="I9" s="43"/>
      <c r="J9" s="43"/>
      <c r="K9" s="43"/>
      <c r="L9" s="43"/>
      <c r="M9" s="43"/>
      <c r="N9" s="43"/>
      <c r="O9" s="43"/>
      <c r="P9" s="43"/>
      <c r="Q9" s="43"/>
      <c r="R9" s="43"/>
      <c r="S9" s="43"/>
      <c r="T9" s="43"/>
      <c r="U9" s="43"/>
      <c r="V9" s="43"/>
      <c r="W9" s="43"/>
      <c r="X9" s="43"/>
      <c r="Y9" s="43"/>
    </row>
    <row r="10">
      <c r="A10" s="138"/>
      <c r="B10" s="49"/>
      <c r="C10" s="147" t="s">
        <v>191</v>
      </c>
      <c r="D10" s="148">
        <f>'Ratios 2021'!D14</f>
        <v>7.840271154</v>
      </c>
      <c r="E10" s="148">
        <f>'Ratios 2022'!D14</f>
        <v>7.354819309</v>
      </c>
      <c r="F10" s="148">
        <f>'Ratios 2023'!D14</f>
        <v>7.370153739</v>
      </c>
      <c r="G10" s="176">
        <f>average(D10:F10)</f>
        <v>7.521748067</v>
      </c>
      <c r="H10" s="149" t="s">
        <v>190</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196</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197</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246</v>
      </c>
      <c r="E14" s="45" t="s">
        <v>247</v>
      </c>
      <c r="F14" s="45" t="s">
        <v>248</v>
      </c>
      <c r="G14" s="59" t="s">
        <v>249</v>
      </c>
      <c r="H14" s="59"/>
      <c r="I14" s="43"/>
      <c r="J14" s="43"/>
      <c r="K14" s="43"/>
      <c r="L14" s="43"/>
      <c r="M14" s="43"/>
      <c r="N14" s="43"/>
      <c r="O14" s="43"/>
      <c r="P14" s="43"/>
      <c r="Q14" s="43"/>
      <c r="R14" s="43"/>
      <c r="S14" s="43"/>
      <c r="T14" s="43"/>
      <c r="U14" s="43"/>
      <c r="V14" s="43"/>
      <c r="W14" s="43"/>
      <c r="X14" s="43"/>
      <c r="Y14" s="43"/>
    </row>
    <row r="15">
      <c r="A15" s="138"/>
      <c r="B15" s="49"/>
      <c r="C15" s="147" t="s">
        <v>199</v>
      </c>
      <c r="D15" s="179">
        <f>'Ratios 2021'!D20</f>
        <v>0</v>
      </c>
      <c r="E15" s="179">
        <f>'Ratios 2022'!D20</f>
        <v>0</v>
      </c>
      <c r="F15" s="179">
        <f>'Ratios 2023'!D20</f>
        <v>0</v>
      </c>
      <c r="G15" s="176">
        <f>average(D15:F15)</f>
        <v>0</v>
      </c>
      <c r="H15" s="149" t="s">
        <v>190</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201</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202</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246</v>
      </c>
      <c r="E19" s="45" t="s">
        <v>247</v>
      </c>
      <c r="F19" s="45" t="s">
        <v>248</v>
      </c>
      <c r="G19" s="59" t="s">
        <v>249</v>
      </c>
      <c r="H19" s="59"/>
      <c r="I19" s="43"/>
      <c r="J19" s="43"/>
      <c r="K19" s="43"/>
      <c r="L19" s="43"/>
      <c r="M19" s="43"/>
      <c r="N19" s="43"/>
      <c r="O19" s="43"/>
      <c r="P19" s="43"/>
      <c r="Q19" s="43"/>
      <c r="R19" s="43"/>
      <c r="S19" s="43"/>
      <c r="T19" s="43"/>
      <c r="U19" s="43"/>
      <c r="V19" s="43"/>
      <c r="W19" s="43"/>
      <c r="X19" s="43"/>
      <c r="Y19" s="43"/>
    </row>
    <row r="20">
      <c r="A20" s="138"/>
      <c r="B20" s="49"/>
      <c r="C20" s="147" t="s">
        <v>201</v>
      </c>
      <c r="D20" s="162">
        <f>'Ratios 2021'!D26</f>
        <v>0.5684590807</v>
      </c>
      <c r="E20" s="162">
        <f>'Ratios 2022'!D26</f>
        <v>0.5817480743</v>
      </c>
      <c r="F20" s="162">
        <f>'Ratios 2023'!D26</f>
        <v>0.5880074717</v>
      </c>
      <c r="G20" s="180">
        <f>average(D20:F20)</f>
        <v>0.5794048756</v>
      </c>
      <c r="H20" s="149" t="s">
        <v>205</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206</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207</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246</v>
      </c>
      <c r="E24" s="45" t="s">
        <v>247</v>
      </c>
      <c r="F24" s="45" t="s">
        <v>248</v>
      </c>
      <c r="G24" s="59" t="s">
        <v>249</v>
      </c>
      <c r="H24" s="59"/>
      <c r="I24" s="43"/>
      <c r="J24" s="43"/>
      <c r="K24" s="43"/>
      <c r="L24" s="43"/>
      <c r="M24" s="43"/>
      <c r="N24" s="43"/>
      <c r="O24" s="43"/>
      <c r="P24" s="43"/>
      <c r="Q24" s="43"/>
      <c r="R24" s="43"/>
      <c r="S24" s="43"/>
      <c r="T24" s="43"/>
      <c r="U24" s="43"/>
      <c r="V24" s="43"/>
      <c r="W24" s="43"/>
      <c r="X24" s="43"/>
      <c r="Y24" s="43"/>
    </row>
    <row r="25">
      <c r="A25" s="138"/>
      <c r="B25" s="49"/>
      <c r="C25" s="147" t="s">
        <v>211</v>
      </c>
      <c r="D25" s="162">
        <f>'Ratios 2021'!D33</f>
        <v>0.8242793725</v>
      </c>
      <c r="E25" s="162">
        <f>'Ratios 2022'!D33</f>
        <v>0.8025825386</v>
      </c>
      <c r="F25" s="162">
        <f>'Ratios 2023'!D33</f>
        <v>0.7726933419</v>
      </c>
      <c r="G25" s="180">
        <f>average(D25:F25)</f>
        <v>0.799851751</v>
      </c>
      <c r="H25" s="149" t="s">
        <v>212</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213</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214</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246</v>
      </c>
      <c r="E29" s="45" t="s">
        <v>247</v>
      </c>
      <c r="F29" s="45" t="s">
        <v>248</v>
      </c>
      <c r="G29" s="59" t="s">
        <v>249</v>
      </c>
      <c r="H29" s="59"/>
      <c r="I29" s="43"/>
      <c r="J29" s="43"/>
      <c r="K29" s="43"/>
      <c r="L29" s="43"/>
      <c r="M29" s="43"/>
      <c r="N29" s="43"/>
      <c r="O29" s="43"/>
      <c r="P29" s="43"/>
      <c r="Q29" s="43"/>
      <c r="R29" s="43"/>
      <c r="S29" s="43"/>
      <c r="T29" s="43"/>
      <c r="U29" s="43"/>
      <c r="V29" s="43"/>
      <c r="W29" s="43"/>
      <c r="X29" s="43"/>
      <c r="Y29" s="43"/>
    </row>
    <row r="30">
      <c r="A30" s="138"/>
      <c r="B30" s="49"/>
      <c r="C30" s="147" t="s">
        <v>213</v>
      </c>
      <c r="D30" s="162">
        <f>'Ratios 2021'!D38</f>
        <v>0.1200871696</v>
      </c>
      <c r="E30" s="162">
        <f>'Ratios 2022'!D38</f>
        <v>0.1121451659</v>
      </c>
      <c r="F30" s="162">
        <f>'Ratios 2023'!D38</f>
        <v>0.1115796568</v>
      </c>
      <c r="G30" s="180">
        <f>average(D30:F30)</f>
        <v>0.1146039974</v>
      </c>
      <c r="H30" s="149" t="s">
        <v>216</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217</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218</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246</v>
      </c>
      <c r="E34" s="45" t="s">
        <v>247</v>
      </c>
      <c r="F34" s="45" t="s">
        <v>248</v>
      </c>
      <c r="G34" s="59" t="s">
        <v>249</v>
      </c>
      <c r="H34" s="59"/>
      <c r="I34" s="43"/>
      <c r="J34" s="43"/>
      <c r="K34" s="43"/>
      <c r="L34" s="43"/>
      <c r="M34" s="43"/>
      <c r="N34" s="43"/>
      <c r="O34" s="43"/>
      <c r="P34" s="43"/>
      <c r="Q34" s="43"/>
      <c r="R34" s="43"/>
      <c r="S34" s="43"/>
      <c r="T34" s="43"/>
      <c r="U34" s="43"/>
      <c r="V34" s="43"/>
      <c r="W34" s="43"/>
      <c r="X34" s="43"/>
      <c r="Y34" s="43"/>
    </row>
    <row r="35">
      <c r="A35" s="138"/>
      <c r="B35" s="49"/>
      <c r="C35" s="147" t="s">
        <v>250</v>
      </c>
      <c r="D35" s="162">
        <f>'Ratios 2021'!E41</f>
        <v>0.8688662927</v>
      </c>
      <c r="E35" s="162">
        <f>'Ratios 2022'!E41</f>
        <v>0.8636078435</v>
      </c>
      <c r="F35" s="162">
        <f>'Ratios 2023'!E41</f>
        <v>0.8997035864</v>
      </c>
      <c r="G35" s="180">
        <f t="shared" ref="G35:G37" si="1">average(D35:F35)</f>
        <v>0.8773925742</v>
      </c>
      <c r="H35" s="180"/>
      <c r="I35" s="43"/>
      <c r="J35" s="43"/>
      <c r="K35" s="43"/>
      <c r="L35" s="43"/>
      <c r="M35" s="43"/>
      <c r="N35" s="43"/>
      <c r="O35" s="43"/>
      <c r="P35" s="43"/>
      <c r="Q35" s="43"/>
      <c r="R35" s="43"/>
      <c r="S35" s="43"/>
      <c r="T35" s="43"/>
      <c r="U35" s="43"/>
      <c r="V35" s="43"/>
      <c r="W35" s="43"/>
      <c r="X35" s="43"/>
      <c r="Y35" s="43"/>
    </row>
    <row r="36">
      <c r="A36" s="138"/>
      <c r="B36" s="52"/>
      <c r="C36" s="147" t="s">
        <v>220</v>
      </c>
      <c r="D36" s="162">
        <f>'Ratios 2021'!E42</f>
        <v>0.06203395423</v>
      </c>
      <c r="E36" s="162">
        <f>'Ratios 2022'!E42</f>
        <v>0.06089856344</v>
      </c>
      <c r="F36" s="162">
        <f>'Ratios 2023'!E42</f>
        <v>0.05248193693</v>
      </c>
      <c r="G36" s="180">
        <f t="shared" si="1"/>
        <v>0.05847148487</v>
      </c>
      <c r="H36" s="180"/>
      <c r="I36" s="43"/>
      <c r="J36" s="43"/>
      <c r="K36" s="43"/>
      <c r="L36" s="43"/>
      <c r="M36" s="43"/>
      <c r="N36" s="43"/>
      <c r="O36" s="43"/>
      <c r="P36" s="43"/>
      <c r="Q36" s="43"/>
      <c r="R36" s="43"/>
      <c r="S36" s="43"/>
      <c r="T36" s="43"/>
      <c r="U36" s="43"/>
      <c r="V36" s="43"/>
      <c r="W36" s="43"/>
      <c r="X36" s="43"/>
      <c r="Y36" s="43"/>
    </row>
    <row r="37">
      <c r="A37" s="138"/>
      <c r="B37" s="181"/>
      <c r="C37" s="147" t="s">
        <v>221</v>
      </c>
      <c r="D37" s="162">
        <f>'Ratios 2021'!E43</f>
        <v>0.06909975304</v>
      </c>
      <c r="E37" s="162">
        <f>'Ratios 2022'!E43</f>
        <v>0.07549359305</v>
      </c>
      <c r="F37" s="162">
        <f>'Ratios 2023'!E43</f>
        <v>0.04781447668</v>
      </c>
      <c r="G37" s="180">
        <f t="shared" si="1"/>
        <v>0.06413594092</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222</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223</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246</v>
      </c>
      <c r="E41" s="45" t="s">
        <v>247</v>
      </c>
      <c r="F41" s="45" t="s">
        <v>248</v>
      </c>
      <c r="G41" s="59" t="s">
        <v>249</v>
      </c>
      <c r="H41" s="59"/>
      <c r="I41" s="43"/>
      <c r="J41" s="43"/>
      <c r="K41" s="43"/>
      <c r="L41" s="43"/>
      <c r="M41" s="43"/>
      <c r="N41" s="43"/>
      <c r="O41" s="43"/>
      <c r="P41" s="43"/>
      <c r="Q41" s="43"/>
      <c r="R41" s="43"/>
      <c r="S41" s="43"/>
      <c r="T41" s="43"/>
      <c r="U41" s="43"/>
      <c r="V41" s="43"/>
      <c r="W41" s="43"/>
      <c r="X41" s="43"/>
      <c r="Y41" s="43"/>
    </row>
    <row r="42">
      <c r="A42" s="138"/>
      <c r="B42" s="49"/>
      <c r="C42" s="147" t="s">
        <v>226</v>
      </c>
      <c r="D42" s="165">
        <f>'Ratios 2021'!D49</f>
        <v>14.9479175</v>
      </c>
      <c r="E42" s="165">
        <f>'Ratios 2022'!D49</f>
        <v>13.39471198</v>
      </c>
      <c r="F42" s="165">
        <f>'Ratios 2023'!D49</f>
        <v>20.20587266</v>
      </c>
      <c r="G42" s="182">
        <f>average(D42:F42)</f>
        <v>16.18283405</v>
      </c>
      <c r="H42" s="149" t="s">
        <v>227</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228</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229</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246</v>
      </c>
      <c r="E46" s="45" t="s">
        <v>247</v>
      </c>
      <c r="F46" s="45" t="s">
        <v>248</v>
      </c>
      <c r="G46" s="59" t="s">
        <v>249</v>
      </c>
      <c r="H46" s="59"/>
      <c r="I46" s="43"/>
      <c r="J46" s="43"/>
      <c r="K46" s="43"/>
      <c r="L46" s="43"/>
      <c r="M46" s="43"/>
      <c r="N46" s="43"/>
      <c r="O46" s="43"/>
      <c r="P46" s="43"/>
      <c r="Q46" s="43"/>
      <c r="R46" s="43"/>
      <c r="S46" s="43"/>
      <c r="T46" s="43"/>
      <c r="U46" s="43"/>
      <c r="V46" s="43"/>
      <c r="W46" s="43"/>
      <c r="X46" s="43"/>
      <c r="Y46" s="43"/>
    </row>
    <row r="47">
      <c r="A47" s="138"/>
      <c r="B47" s="49"/>
      <c r="C47" s="147" t="s">
        <v>232</v>
      </c>
      <c r="D47" s="148">
        <f>'Ratios 2021'!D54</f>
        <v>17.77414909</v>
      </c>
      <c r="E47" s="148">
        <f>'Ratios 2022'!D54</f>
        <v>20.24807894</v>
      </c>
      <c r="F47" s="148">
        <f>'Ratios 2023'!D54</f>
        <v>18.53653071</v>
      </c>
      <c r="G47" s="176">
        <f>average(D47:F47)</f>
        <v>18.85291958</v>
      </c>
      <c r="H47" s="149" t="s">
        <v>233</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234</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235</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246</v>
      </c>
      <c r="E51" s="45" t="s">
        <v>247</v>
      </c>
      <c r="F51" s="45" t="s">
        <v>248</v>
      </c>
      <c r="G51" s="59" t="s">
        <v>249</v>
      </c>
      <c r="H51" s="59"/>
      <c r="I51" s="43"/>
      <c r="J51" s="43"/>
      <c r="K51" s="43"/>
      <c r="L51" s="43"/>
      <c r="M51" s="43"/>
      <c r="N51" s="43"/>
      <c r="O51" s="43"/>
      <c r="P51" s="43"/>
      <c r="Q51" s="43"/>
      <c r="R51" s="43"/>
      <c r="S51" s="43"/>
      <c r="T51" s="43"/>
      <c r="U51" s="43"/>
      <c r="V51" s="43"/>
      <c r="W51" s="43"/>
      <c r="X51" s="43"/>
      <c r="Y51" s="43"/>
    </row>
    <row r="52">
      <c r="A52" s="138"/>
      <c r="B52" s="49"/>
      <c r="C52" s="147" t="s">
        <v>238</v>
      </c>
      <c r="D52" s="183">
        <f>'Ratios 2021'!D59</f>
        <v>0</v>
      </c>
      <c r="E52" s="183">
        <f>'Ratios 2022'!D59</f>
        <v>0</v>
      </c>
      <c r="F52" s="183">
        <f>'Ratios 2023'!D59</f>
        <v>0</v>
      </c>
      <c r="G52" s="184">
        <f>average(D52:F52)</f>
        <v>0</v>
      </c>
      <c r="H52" s="149" t="s">
        <v>239</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