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<sst xmlns="http://schemas.openxmlformats.org/spreadsheetml/2006/main" count="875" uniqueCount="254">
  <si>
    <t>THE LAB SCHOOL OF WASHINGTON</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</si>
  <si>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</si>
  <si>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</si>
  <si>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</si>
  <si>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</si>
  <si>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</si>
  <si>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</si>
  <si>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</si>
  <si>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</si>
  <si>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</si>
  <si>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</si>
  <si>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</si>
  <si>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</si>
  <si>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</si>
  <si>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</si>
  <si>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</si>
  <si>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</si>
  <si>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</si>
  <si>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</si>
  <si>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</si>
  <si>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</si>
  <si>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</si>
  <si>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</si>
  <si>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</si>
  <si>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</si>
  <si>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</si>
  <si>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</si>
  <si>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</si>
  <si>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</si>
  <si>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</si>
  <si>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</si>
  <si>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</si>
  <si>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</si>
  <si>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</si>
  <si>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</si>
  <si>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</si>
  <si>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</si>
  <si>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</si>
  <si>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</si>
  <si>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</si>
  <si>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</si>
  <si>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</si>
  <si>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</si>
  <si>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</si>
  <si>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</si>
  <si>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</si>
  <si>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</si>
  <si>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</si>
  <si>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</si>
  <si>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</si>
  <si>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</si>
  <si>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</si>
  <si>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</si>
  <si>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</si>
  <si>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</si>
  <si>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</si>
  <si>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</si>
  <si>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</si>
  <si>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</si>
  <si>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</si>
  <si>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</si>
  <si>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</si>
  <si>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</si>
  <si>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</si>
  <si>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TUITION</t>
  </si>
  <si>
    <t>RELATED SERVICES</t>
  </si>
  <si>
    <t>OTHER PROGRAM REVENUE</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</si>
  <si>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</si>
  <si>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</si>
  <si>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</si>
  <si>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</si>
  <si>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</si>
  <si>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</si>
  <si>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</si>
  <si>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</si>
  <si>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</si>
  <si>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</si>
  <si>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</si>
  <si>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</si>
  <si>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</si>
  <si>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</si>
  <si>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</si>
  <si>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</si>
  <si>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</si>
  <si>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</si>
  <si>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</si>
  <si>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</si>
  <si>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</si>
  <si>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</si>
  <si>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</si>
  <si>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</si>
  <si>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</si>
  <si>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</si>
  <si>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</si>
  <si>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</si>
  <si>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</si>
  <si>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</si>
  <si>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</si>
  <si>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</si>
  <si>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</si>
  <si>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</si>
  <si>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</si>
  <si>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</si>
  <si>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</si>
  <si>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</si>
  <si>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</si>
  <si>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</si>
  <si>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</si>
  <si>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</si>
  <si>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</si>
  <si>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</si>
  <si>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</si>
  <si>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</si>
  <si>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</si>
  <si>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</si>
  <si>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</si>
  <si>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</si>
  <si>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</si>
  <si>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</si>
  <si>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</si>
  <si>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</si>
  <si>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</si>
  <si>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</si>
  <si>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</si>
  <si>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</si>
  <si>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</si>
  <si>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</si>
  <si>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</si>
  <si>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</si>
  <si>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</si>
  <si>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</si>
  <si>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</si>
  <si>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</si>
  <si>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</si>
  <si>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</si>
  <si>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</si>
  <si>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FACILITIES REPAIRS &amp; MAINTENANCE</t>
  </si>
  <si>
    <t>BUS OPERATIONS</t>
  </si>
  <si>
    <t xml:space="preserve"> MATERIALS &amp; SUPPLIES</t>
  </si>
  <si>
    <t>RECRUITING</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</si>
  <si>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</si>
  <si>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</si>
  <si>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</si>
  <si>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</si>
  <si>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</si>
  <si>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</si>
  <si>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</si>
  <si>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</si>
  <si>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</si>
  <si>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</si>
  <si>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</si>
  <si>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</si>
  <si>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</si>
  <si>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</si>
  <si>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</si>
  <si>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</si>
  <si>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</si>
  <si>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</si>
  <si>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</si>
  <si>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</si>
  <si>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</si>
  <si>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</si>
  <si>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</si>
  <si>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</si>
  <si>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</si>
  <si>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</si>
  <si>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</si>
  <si>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</si>
  <si>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</si>
  <si>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</si>
  <si>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</si>
  <si>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</si>
  <si>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</si>
  <si>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</si>
  <si>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</si>
  <si>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</si>
  <si>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</si>
  <si>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</si>
  <si>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</si>
  <si>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</si>
  <si>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</si>
  <si>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</si>
  <si>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</si>
  <si>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</si>
  <si>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</si>
  <si>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</si>
  <si>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</si>
  <si>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</si>
  <si>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</si>
  <si>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</si>
  <si>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</si>
  <si>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</si>
  <si>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</si>
  <si>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</si>
  <si>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</si>
  <si>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</si>
  <si>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</si>
  <si>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</si>
  <si>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</si>
  <si>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</si>
  <si>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</si>
  <si>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</si>
  <si>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</si>
  <si>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</si>
  <si>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</si>
  <si>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</si>
  <si>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</si>
  <si>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</si>
  <si>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</si>
  <si>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</si>
  <si>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</si>
  <si>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</si>
  <si>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</si>
  <si>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</si>
  <si>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</si>
  <si>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</si>
  <si>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</si>
  <si>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</si>
  <si>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</si>
  <si>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</si>
  <si>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</si>
  <si>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</si>
  <si>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</si>
  <si>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</si>
  <si>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</si>
  <si>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</si>
  <si>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</si>
  <si>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</si>
  <si>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</si>
  <si>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</si>
  <si>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</si>
  <si>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</si>
  <si>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</si>
  <si>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</si>
  <si>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</si>
  <si>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</si>
  <si>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</si>
  <si>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</si>
  <si>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</si>
  <si>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</si>
  <si>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</si>
  <si>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MATERIALS &amp; SUPPLIES</t>
  </si>
  <si>
    <t xml:space="preserve"> FACILITIES REPAIRS &amp; MAINTENANCE</t>
  </si>
  <si>
    <t>CREDIT LOSS</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</si>
  <si>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</si>
  <si>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</si>
  <si>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PROFESSIONAL DEVELOPMENT</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</si>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</sst>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6">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8" fillId="0"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0" fillId="0" fontId="2" numFmtId="0" xfId="0" applyAlignment="1" applyFont="1">
      <alignment readingOrder="0"/>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7" t="str">
        <f>'READ HERE FIRST'!A5</f>
        <v>THE LAB SCHOOL OF WASHINGTON</v>
      </c>
      <c r="B1" s="2">
        <f>'Revenues 2023'!C1</f>
        <v>2023</v>
      </c>
      <c r="C1" s="138"/>
      <c r="D1" s="138"/>
      <c r="E1" s="139"/>
      <c r="F1" s="43"/>
      <c r="G1" s="43"/>
      <c r="H1" s="43"/>
      <c r="I1" s="43"/>
      <c r="J1" s="43"/>
      <c r="K1" s="43"/>
      <c r="L1" s="43"/>
      <c r="M1" s="43"/>
      <c r="N1" s="43"/>
      <c r="O1" s="43"/>
      <c r="P1" s="43"/>
      <c r="Q1" s="43"/>
      <c r="R1" s="43"/>
      <c r="S1" s="43"/>
      <c r="T1" s="43"/>
      <c r="U1" s="43"/>
      <c r="V1" s="43"/>
      <c r="W1" s="43"/>
      <c r="X1" s="43"/>
      <c r="Y1" s="43"/>
    </row>
    <row r="2">
      <c r="A2" s="140" t="s">
        <v>183</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184</v>
      </c>
      <c r="C3" s="144" t="s">
        <v>185</v>
      </c>
      <c r="D3" s="145">
        <f>'Expenses 2023'!C40</f>
        <v>26861389</v>
      </c>
      <c r="E3" s="146"/>
      <c r="F3" s="43"/>
      <c r="G3" s="43"/>
      <c r="H3" s="43"/>
      <c r="I3" s="43"/>
      <c r="J3" s="43"/>
      <c r="K3" s="43"/>
      <c r="L3" s="43"/>
      <c r="M3" s="43"/>
      <c r="N3" s="43"/>
      <c r="O3" s="43"/>
      <c r="P3" s="43"/>
      <c r="Q3" s="43"/>
      <c r="R3" s="43"/>
      <c r="S3" s="43"/>
      <c r="T3" s="43"/>
      <c r="U3" s="43"/>
      <c r="V3" s="43"/>
      <c r="W3" s="43"/>
      <c r="X3" s="43"/>
      <c r="Y3" s="43"/>
    </row>
    <row r="4">
      <c r="A4" s="138"/>
      <c r="B4" s="49"/>
      <c r="C4" s="144" t="s">
        <v>186</v>
      </c>
      <c r="D4" s="145">
        <f>'Expenses 2023'!C31</f>
        <v>1461006</v>
      </c>
      <c r="E4" s="146"/>
      <c r="F4" s="43"/>
      <c r="G4" s="43"/>
      <c r="H4" s="43"/>
      <c r="I4" s="43"/>
      <c r="J4" s="43"/>
      <c r="K4" s="43"/>
      <c r="L4" s="43"/>
      <c r="M4" s="43"/>
      <c r="N4" s="43"/>
      <c r="O4" s="43"/>
      <c r="P4" s="43"/>
      <c r="Q4" s="43"/>
      <c r="R4" s="43"/>
      <c r="S4" s="43"/>
      <c r="T4" s="43"/>
      <c r="U4" s="43"/>
      <c r="V4" s="43"/>
      <c r="W4" s="43"/>
      <c r="X4" s="43"/>
      <c r="Y4" s="43"/>
    </row>
    <row r="5">
      <c r="A5" s="138"/>
      <c r="B5" s="49"/>
      <c r="C5" s="144" t="s">
        <v>187</v>
      </c>
      <c r="D5" s="145">
        <f>D3-D4</f>
        <v>25400383</v>
      </c>
      <c r="E5" s="146"/>
      <c r="F5" s="43"/>
      <c r="G5" s="43"/>
      <c r="H5" s="43"/>
      <c r="I5" s="43"/>
      <c r="J5" s="43"/>
      <c r="K5" s="43"/>
      <c r="L5" s="43"/>
      <c r="M5" s="43"/>
      <c r="N5" s="43"/>
      <c r="O5" s="43"/>
      <c r="P5" s="43"/>
      <c r="Q5" s="43"/>
      <c r="R5" s="43"/>
      <c r="S5" s="43"/>
      <c r="T5" s="43"/>
      <c r="U5" s="43"/>
      <c r="V5" s="43"/>
      <c r="W5" s="43"/>
      <c r="X5" s="43"/>
      <c r="Y5" s="43"/>
    </row>
    <row r="6">
      <c r="A6" s="138"/>
      <c r="B6" s="49"/>
      <c r="C6" s="144" t="s">
        <v>188</v>
      </c>
      <c r="D6" s="145">
        <f>D5/12</f>
        <v>2116698.583</v>
      </c>
      <c r="E6" s="146"/>
      <c r="F6" s="43"/>
      <c r="G6" s="43"/>
      <c r="H6" s="43"/>
      <c r="I6" s="43"/>
      <c r="J6" s="43"/>
      <c r="K6" s="43"/>
      <c r="L6" s="43"/>
      <c r="M6" s="43"/>
      <c r="N6" s="43"/>
      <c r="O6" s="43"/>
      <c r="P6" s="43"/>
      <c r="Q6" s="43"/>
      <c r="R6" s="43"/>
      <c r="S6" s="43"/>
      <c r="T6" s="43"/>
      <c r="U6" s="43"/>
      <c r="V6" s="43"/>
      <c r="W6" s="43"/>
      <c r="X6" s="43"/>
      <c r="Y6" s="43"/>
    </row>
    <row r="7">
      <c r="A7" s="138"/>
      <c r="B7" s="49"/>
      <c r="C7" s="144" t="s">
        <v>189</v>
      </c>
      <c r="D7" s="75">
        <f>'Balance Sheet 2023'!E2+'Balance Sheet 2023'!E3</f>
        <v>7023718</v>
      </c>
      <c r="E7" s="146"/>
      <c r="F7" s="43"/>
      <c r="G7" s="43"/>
      <c r="H7" s="43"/>
      <c r="I7" s="43"/>
      <c r="J7" s="43"/>
      <c r="K7" s="43"/>
      <c r="L7" s="43"/>
      <c r="M7" s="43"/>
      <c r="N7" s="43"/>
      <c r="O7" s="43"/>
      <c r="P7" s="43"/>
      <c r="Q7" s="43"/>
      <c r="R7" s="43"/>
      <c r="S7" s="43"/>
      <c r="T7" s="43"/>
      <c r="U7" s="43"/>
      <c r="V7" s="43"/>
      <c r="W7" s="43"/>
      <c r="X7" s="43"/>
      <c r="Y7" s="43"/>
    </row>
    <row r="8">
      <c r="A8" s="138"/>
      <c r="B8" s="49"/>
      <c r="C8" s="147" t="s">
        <v>183</v>
      </c>
      <c r="D8" s="148">
        <f>D7/D6</f>
        <v>3.318241934</v>
      </c>
      <c r="E8" s="149" t="s">
        <v>190</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191</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192</v>
      </c>
      <c r="C11" s="144" t="s">
        <v>193</v>
      </c>
      <c r="D11" s="75">
        <f>'Balance Sheet 2023'!E30</f>
        <v>22722894</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194</v>
      </c>
      <c r="D12" s="75">
        <f>'Expenses 2023'!C40</f>
        <v>26861389</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195</v>
      </c>
      <c r="D13" s="145">
        <f>D12/12</f>
        <v>2238449.083</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191</v>
      </c>
      <c r="D14" s="148">
        <f>D11/D13</f>
        <v>10.15117751</v>
      </c>
      <c r="E14" s="149" t="s">
        <v>190</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196</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197</v>
      </c>
      <c r="C17" s="144" t="s">
        <v>198</v>
      </c>
      <c r="D17" s="75">
        <f>sum('Balance Sheet 2023'!E13:E15)</f>
        <v>12953144</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194</v>
      </c>
      <c r="D18" s="75">
        <f>'Expenses 2023'!C40</f>
        <v>26861389</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195</v>
      </c>
      <c r="D19" s="145">
        <f>D18/12</f>
        <v>2238449.083</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199</v>
      </c>
      <c r="D20" s="148">
        <f>D17/D19</f>
        <v>5.786660102</v>
      </c>
      <c r="E20" s="149" t="s">
        <v>190</v>
      </c>
      <c r="F20" s="43"/>
      <c r="G20" s="43"/>
      <c r="H20" s="43"/>
      <c r="I20" s="43"/>
      <c r="J20" s="43"/>
      <c r="K20" s="43"/>
      <c r="L20" s="43"/>
      <c r="M20" s="43"/>
      <c r="N20" s="43"/>
      <c r="O20" s="43"/>
      <c r="P20" s="43"/>
      <c r="Q20" s="43"/>
      <c r="R20" s="43"/>
      <c r="S20" s="43"/>
      <c r="T20" s="43"/>
      <c r="U20" s="43"/>
      <c r="V20" s="43"/>
      <c r="W20" s="43"/>
      <c r="X20" s="43"/>
      <c r="Y20" s="43"/>
    </row>
    <row r="21">
      <c r="A21" s="138"/>
      <c r="B21" s="49"/>
      <c r="C21" s="153" t="s">
        <v>200</v>
      </c>
      <c r="D21" s="154">
        <f>D20+D8</f>
        <v>9.104902035</v>
      </c>
      <c r="E21" s="155" t="s">
        <v>190</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201</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202</v>
      </c>
      <c r="C24" s="159"/>
      <c r="D24" s="160">
        <f>max('Revenues 2023'!E2:E7,'Revenues 2023'!F10:F15)</f>
        <v>21104725</v>
      </c>
      <c r="E24" s="161" t="s">
        <v>203</v>
      </c>
      <c r="F24" s="43"/>
      <c r="G24" s="43"/>
      <c r="H24" s="43"/>
      <c r="I24" s="43"/>
      <c r="J24" s="43"/>
      <c r="K24" s="43"/>
      <c r="L24" s="43"/>
      <c r="M24" s="43"/>
      <c r="N24" s="43"/>
      <c r="O24" s="43"/>
      <c r="P24" s="43"/>
      <c r="Q24" s="43"/>
      <c r="R24" s="43"/>
      <c r="S24" s="43"/>
      <c r="T24" s="43"/>
      <c r="U24" s="43"/>
      <c r="V24" s="43"/>
      <c r="W24" s="43"/>
      <c r="X24" s="43"/>
      <c r="Y24" s="43"/>
    </row>
    <row r="25">
      <c r="A25" s="138"/>
      <c r="B25" s="49"/>
      <c r="C25" s="144" t="s">
        <v>204</v>
      </c>
      <c r="D25" s="145">
        <f>'Revenues 2023'!F44</f>
        <v>26542946</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201</v>
      </c>
      <c r="D26" s="162">
        <f>D24/D25</f>
        <v>0.7951161488</v>
      </c>
      <c r="E26" s="149" t="s">
        <v>205</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206</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207</v>
      </c>
      <c r="C29" s="144" t="s">
        <v>208</v>
      </c>
      <c r="D29" s="75">
        <f>SUM('Expenses 2023'!C7:C9)</f>
        <v>15922828</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209</v>
      </c>
      <c r="D30" s="75">
        <f>SUM('Expenses 2023'!C10:C12)</f>
        <v>2920963</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210</v>
      </c>
      <c r="D31" s="75">
        <f>sum(D29:D30)</f>
        <v>18843791</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185</v>
      </c>
      <c r="D32" s="75">
        <f>'Expenses 2023'!C40</f>
        <v>26861389</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211</v>
      </c>
      <c r="D33" s="162">
        <f>D31/D32</f>
        <v>0.701519605</v>
      </c>
      <c r="E33" s="149" t="s">
        <v>212</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213</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214</v>
      </c>
      <c r="C36" s="144" t="s">
        <v>215</v>
      </c>
      <c r="D36" s="75">
        <f>SUM('Expenses 2023'!C10:C11)</f>
        <v>1692476</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208</v>
      </c>
      <c r="D37" s="75">
        <f>SUM('Expenses 2023'!C7:C9)</f>
        <v>15922828</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213</v>
      </c>
      <c r="D38" s="162">
        <f>D36/D37</f>
        <v>0.1062924249</v>
      </c>
      <c r="E38" s="149" t="s">
        <v>216</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217</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218</v>
      </c>
      <c r="C41" s="147" t="s">
        <v>244</v>
      </c>
      <c r="D41" s="75">
        <f>'Expenses 2023'!D40</f>
        <v>22268621</v>
      </c>
      <c r="E41" s="164">
        <f t="shared" ref="E41:E44" si="1">D41/$D$44</f>
        <v>0.829019713</v>
      </c>
      <c r="F41" s="43"/>
      <c r="G41" s="43"/>
      <c r="H41" s="43"/>
      <c r="I41" s="43"/>
      <c r="J41" s="43"/>
      <c r="K41" s="43"/>
      <c r="L41" s="43"/>
      <c r="M41" s="43"/>
      <c r="N41" s="43"/>
      <c r="O41" s="43"/>
      <c r="P41" s="43"/>
      <c r="Q41" s="43"/>
      <c r="R41" s="43"/>
      <c r="S41" s="43"/>
      <c r="T41" s="43"/>
      <c r="U41" s="43"/>
      <c r="V41" s="43"/>
      <c r="W41" s="43"/>
      <c r="X41" s="43"/>
      <c r="Y41" s="43"/>
    </row>
    <row r="42">
      <c r="A42" s="138"/>
      <c r="B42" s="49"/>
      <c r="C42" s="147" t="s">
        <v>220</v>
      </c>
      <c r="D42" s="145">
        <f>'Expenses 2023'!E40</f>
        <v>3999503</v>
      </c>
      <c r="E42" s="164">
        <f t="shared" si="1"/>
        <v>0.1488941246</v>
      </c>
      <c r="F42" s="43"/>
      <c r="G42" s="43"/>
      <c r="H42" s="43"/>
      <c r="I42" s="43"/>
      <c r="J42" s="43"/>
      <c r="K42" s="43"/>
      <c r="L42" s="43"/>
      <c r="M42" s="43"/>
      <c r="N42" s="43"/>
      <c r="O42" s="43"/>
      <c r="P42" s="43"/>
      <c r="Q42" s="43"/>
      <c r="R42" s="43"/>
      <c r="S42" s="43"/>
      <c r="T42" s="43"/>
      <c r="U42" s="43"/>
      <c r="V42" s="43"/>
      <c r="W42" s="43"/>
      <c r="X42" s="43"/>
      <c r="Y42" s="43"/>
    </row>
    <row r="43">
      <c r="A43" s="138"/>
      <c r="B43" s="49"/>
      <c r="C43" s="147" t="s">
        <v>221</v>
      </c>
      <c r="D43" s="145">
        <f>'Expenses 2023'!F40</f>
        <v>593265</v>
      </c>
      <c r="E43" s="164">
        <f t="shared" si="1"/>
        <v>0.02208616241</v>
      </c>
      <c r="F43" s="43"/>
      <c r="G43" s="43"/>
      <c r="H43" s="43"/>
      <c r="I43" s="43"/>
      <c r="J43" s="43"/>
      <c r="K43" s="43"/>
      <c r="L43" s="43"/>
      <c r="M43" s="43"/>
      <c r="N43" s="43"/>
      <c r="O43" s="43"/>
      <c r="P43" s="43"/>
      <c r="Q43" s="43"/>
      <c r="R43" s="43"/>
      <c r="S43" s="43"/>
      <c r="T43" s="43"/>
      <c r="U43" s="43"/>
      <c r="V43" s="43"/>
      <c r="W43" s="43"/>
      <c r="X43" s="43"/>
      <c r="Y43" s="43"/>
    </row>
    <row r="44">
      <c r="A44" s="138"/>
      <c r="B44" s="49"/>
      <c r="C44" s="144" t="s">
        <v>185</v>
      </c>
      <c r="D44" s="145">
        <f>sum(D41:D43)</f>
        <v>26861389</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222</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223</v>
      </c>
      <c r="C47" s="144" t="s">
        <v>224</v>
      </c>
      <c r="D47" s="145">
        <f>'Revenues 2023'!F9</f>
        <v>1738010</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225</v>
      </c>
      <c r="D48" s="145">
        <f>'Expenses 2023'!F40</f>
        <v>593265</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226</v>
      </c>
      <c r="D49" s="165">
        <f>if(D48=0, "$0",D47/D48)</f>
        <v>2.929567731</v>
      </c>
      <c r="E49" s="149" t="s">
        <v>227</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228</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229</v>
      </c>
      <c r="C52" s="144" t="s">
        <v>230</v>
      </c>
      <c r="D52" s="145">
        <f>sum('Balance Sheet 2023'!E2:E10)</f>
        <v>18865173</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231</v>
      </c>
      <c r="D53" s="145">
        <f>sum('Balance Sheet 2023'!E19:E22)</f>
        <v>34334337</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232</v>
      </c>
      <c r="D54" s="167">
        <f>D52/D53</f>
        <v>0.549454996</v>
      </c>
      <c r="E54" s="149" t="s">
        <v>233</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234</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235</v>
      </c>
      <c r="C57" s="144" t="s">
        <v>236</v>
      </c>
      <c r="D57" s="145">
        <f>sum('Balance Sheet 2023'!E25:E26)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237</v>
      </c>
      <c r="D58" s="145">
        <f>'Balance Sheet 2023'!E18</f>
        <v>65326012</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238</v>
      </c>
      <c r="D59" s="168">
        <f>D57/D58</f>
        <v>0</v>
      </c>
      <c r="E59" s="149" t="s">
        <v>239</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THE LAB SCHOOL OF WASHINGTON</v>
      </c>
      <c r="B1" s="5"/>
      <c r="C1" s="2">
        <f>'Ratios 2023'!B1+1</f>
        <v>2024</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337338.0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1577263.0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1127794.0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59756.0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3042395</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2.1429773E7</v>
      </c>
      <c r="G10" s="43"/>
      <c r="H10" s="43"/>
      <c r="I10" s="43"/>
      <c r="J10" s="43"/>
      <c r="K10" s="43"/>
      <c r="L10" s="43"/>
      <c r="M10" s="43"/>
      <c r="N10" s="43"/>
      <c r="O10" s="43"/>
      <c r="P10" s="43"/>
      <c r="Q10" s="43"/>
      <c r="R10" s="43"/>
      <c r="S10" s="43"/>
      <c r="T10" s="43"/>
      <c r="U10" s="43"/>
      <c r="V10" s="43"/>
      <c r="W10" s="43"/>
      <c r="X10" s="43"/>
      <c r="Y10" s="43"/>
      <c r="Z10" s="43"/>
    </row>
    <row r="11">
      <c r="A11" s="49"/>
      <c r="B11" s="45" t="s">
        <v>48</v>
      </c>
      <c r="C11" s="60" t="s">
        <v>65</v>
      </c>
      <c r="D11" s="61"/>
      <c r="E11" s="61"/>
      <c r="F11" s="62">
        <v>2259636.0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t="s">
        <v>66</v>
      </c>
      <c r="D12" s="61"/>
      <c r="E12" s="61"/>
      <c r="F12" s="62">
        <v>1570274.0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67</v>
      </c>
      <c r="D16" s="57"/>
      <c r="E16" s="57"/>
      <c r="F16" s="57">
        <f>sum(F10:F15)</f>
        <v>25259683</v>
      </c>
      <c r="G16" s="58"/>
      <c r="H16" s="58"/>
      <c r="I16" s="58"/>
      <c r="J16" s="58"/>
      <c r="K16" s="58"/>
      <c r="L16" s="58"/>
      <c r="M16" s="58"/>
      <c r="N16" s="58"/>
      <c r="O16" s="58"/>
      <c r="P16" s="58"/>
      <c r="Q16" s="58"/>
      <c r="R16" s="58"/>
      <c r="S16" s="58"/>
      <c r="T16" s="58"/>
      <c r="U16" s="58"/>
      <c r="V16" s="58"/>
      <c r="W16" s="58"/>
      <c r="X16" s="58"/>
      <c r="Y16" s="58"/>
      <c r="Z16" s="58"/>
    </row>
    <row r="17">
      <c r="A17" s="65" t="s">
        <v>68</v>
      </c>
      <c r="B17" s="66">
        <v>3.0</v>
      </c>
      <c r="C17" s="67" t="s">
        <v>69</v>
      </c>
      <c r="D17" s="61"/>
      <c r="E17" s="61"/>
      <c r="F17" s="62">
        <v>70648.0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70</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71</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72</v>
      </c>
      <c r="E20" s="73" t="s">
        <v>73</v>
      </c>
      <c r="F20" s="74"/>
      <c r="G20" s="43"/>
      <c r="H20" s="43"/>
      <c r="I20" s="43"/>
      <c r="J20" s="43"/>
      <c r="K20" s="43"/>
      <c r="L20" s="43"/>
      <c r="M20" s="43"/>
      <c r="N20" s="43"/>
      <c r="O20" s="43"/>
      <c r="P20" s="43"/>
      <c r="Q20" s="43"/>
      <c r="R20" s="43"/>
      <c r="S20" s="43"/>
      <c r="T20" s="43"/>
      <c r="U20" s="43"/>
      <c r="V20" s="43"/>
      <c r="W20" s="43"/>
      <c r="X20" s="43"/>
      <c r="Y20" s="43"/>
      <c r="Z20" s="43"/>
    </row>
    <row r="21">
      <c r="A21" s="49"/>
      <c r="B21" s="59" t="s">
        <v>74</v>
      </c>
      <c r="C21" s="46" t="s">
        <v>75</v>
      </c>
      <c r="D21" s="50">
        <v>140352.0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76</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77</v>
      </c>
      <c r="D23" s="75">
        <f t="shared" ref="D23:E23" si="1">D21-D22</f>
        <v>140352</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78</v>
      </c>
      <c r="D24" s="56"/>
      <c r="E24" s="56"/>
      <c r="F24" s="57">
        <f>sum(D23:E23)</f>
        <v>140352</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79</v>
      </c>
      <c r="E25" s="73" t="s">
        <v>80</v>
      </c>
      <c r="F25" s="74"/>
      <c r="G25" s="76"/>
      <c r="H25" s="43"/>
      <c r="I25" s="43"/>
      <c r="J25" s="43"/>
      <c r="K25" s="43"/>
      <c r="L25" s="43"/>
      <c r="M25" s="43"/>
      <c r="N25" s="43"/>
      <c r="O25" s="43"/>
      <c r="P25" s="43"/>
      <c r="Q25" s="43"/>
      <c r="R25" s="43"/>
      <c r="S25" s="43"/>
      <c r="T25" s="43"/>
      <c r="U25" s="43"/>
      <c r="V25" s="43"/>
      <c r="W25" s="43"/>
      <c r="X25" s="43"/>
      <c r="Y25" s="43"/>
      <c r="Z25" s="43"/>
    </row>
    <row r="26">
      <c r="A26" s="49"/>
      <c r="B26" s="45" t="s">
        <v>81</v>
      </c>
      <c r="C26" s="77" t="s">
        <v>245</v>
      </c>
      <c r="D26" s="50">
        <v>59125.0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83</v>
      </c>
      <c r="D27" s="50">
        <v>59756.0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84</v>
      </c>
      <c r="D28" s="75">
        <f t="shared" ref="D28:E28" si="2">D26-D27</f>
        <v>-631</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85</v>
      </c>
      <c r="D29" s="57"/>
      <c r="E29" s="57"/>
      <c r="F29" s="57">
        <f>sum(D28:E28)</f>
        <v>-631</v>
      </c>
      <c r="G29" s="58"/>
      <c r="H29" s="58"/>
      <c r="I29" s="58"/>
      <c r="J29" s="58"/>
      <c r="K29" s="58"/>
      <c r="L29" s="58"/>
      <c r="M29" s="58"/>
      <c r="N29" s="58"/>
      <c r="O29" s="58"/>
      <c r="P29" s="58"/>
      <c r="Q29" s="58"/>
      <c r="R29" s="58"/>
      <c r="S29" s="58"/>
      <c r="T29" s="58"/>
      <c r="U29" s="58"/>
      <c r="V29" s="58"/>
      <c r="W29" s="58"/>
      <c r="X29" s="58"/>
      <c r="Y29" s="58"/>
      <c r="Z29" s="58"/>
    </row>
    <row r="30">
      <c r="A30" s="49"/>
      <c r="B30" s="59" t="s">
        <v>86</v>
      </c>
      <c r="C30" s="51" t="s">
        <v>87</v>
      </c>
      <c r="D30" s="51"/>
      <c r="E30" s="48">
        <v>52350.0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88</v>
      </c>
      <c r="D31" s="74"/>
      <c r="E31" s="48">
        <v>202408.0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89</v>
      </c>
      <c r="D32" s="78"/>
      <c r="E32" s="79"/>
      <c r="F32" s="57">
        <f>E30-E31</f>
        <v>-150058</v>
      </c>
      <c r="G32" s="43"/>
      <c r="H32" s="43"/>
      <c r="I32" s="43"/>
      <c r="J32" s="43"/>
      <c r="K32" s="43"/>
      <c r="L32" s="43"/>
      <c r="M32" s="43"/>
      <c r="N32" s="43"/>
      <c r="O32" s="43"/>
      <c r="P32" s="43"/>
      <c r="Q32" s="43"/>
      <c r="R32" s="43"/>
      <c r="S32" s="43"/>
      <c r="T32" s="43"/>
      <c r="U32" s="43"/>
      <c r="V32" s="43"/>
      <c r="W32" s="43"/>
      <c r="X32" s="43"/>
      <c r="Y32" s="43"/>
      <c r="Z32" s="43"/>
    </row>
    <row r="33">
      <c r="A33" s="49"/>
      <c r="B33" s="80" t="s">
        <v>90</v>
      </c>
      <c r="C33" s="51" t="s">
        <v>91</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92</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93</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94</v>
      </c>
      <c r="C36" s="51" t="s">
        <v>95</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96</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97</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98</v>
      </c>
      <c r="C39" s="83"/>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67</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100</v>
      </c>
      <c r="D44" s="88"/>
      <c r="E44" s="88"/>
      <c r="F44" s="89">
        <f>sum(F16:F43)+F9</f>
        <v>28362389</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THE LAB SCHOOL OF WASHINGTON</v>
      </c>
      <c r="B1" s="2">
        <f>'Revenues 2024'!C1</f>
        <v>2024</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101</v>
      </c>
      <c r="D2" s="42" t="s">
        <v>102</v>
      </c>
      <c r="E2" s="42" t="s">
        <v>103</v>
      </c>
      <c r="F2" s="42" t="s">
        <v>104</v>
      </c>
      <c r="G2" s="43"/>
      <c r="H2" s="43"/>
      <c r="I2" s="43"/>
      <c r="J2" s="43"/>
      <c r="K2" s="43"/>
      <c r="L2" s="43"/>
      <c r="M2" s="43"/>
      <c r="N2" s="43"/>
      <c r="O2" s="43"/>
      <c r="P2" s="43"/>
      <c r="Q2" s="43"/>
      <c r="R2" s="43"/>
      <c r="S2" s="43"/>
      <c r="T2" s="43"/>
      <c r="U2" s="43"/>
      <c r="V2" s="43"/>
      <c r="W2" s="43"/>
      <c r="X2" s="43"/>
      <c r="Y2" s="43"/>
      <c r="Z2" s="43"/>
    </row>
    <row r="3">
      <c r="A3" s="80">
        <v>1.0</v>
      </c>
      <c r="B3" s="96" t="s">
        <v>105</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106</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107</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108</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109</v>
      </c>
      <c r="C7" s="98">
        <f t="shared" si="1"/>
        <v>927194</v>
      </c>
      <c r="D7" s="99">
        <v>80198.0</v>
      </c>
      <c r="E7" s="99">
        <v>766798.0</v>
      </c>
      <c r="F7" s="99">
        <v>80198.0</v>
      </c>
      <c r="G7" s="43"/>
      <c r="H7" s="43"/>
      <c r="I7" s="43"/>
      <c r="J7" s="43"/>
      <c r="K7" s="43"/>
      <c r="L7" s="43"/>
      <c r="M7" s="43"/>
      <c r="N7" s="43"/>
      <c r="O7" s="43"/>
      <c r="P7" s="43"/>
      <c r="Q7" s="43"/>
      <c r="R7" s="43"/>
      <c r="S7" s="43"/>
      <c r="T7" s="43"/>
      <c r="U7" s="43"/>
      <c r="V7" s="43"/>
      <c r="W7" s="43"/>
      <c r="X7" s="43"/>
      <c r="Y7" s="43"/>
      <c r="Z7" s="43"/>
    </row>
    <row r="8">
      <c r="A8" s="80">
        <v>6.0</v>
      </c>
      <c r="B8" s="96" t="s">
        <v>110</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111</v>
      </c>
      <c r="C9" s="98">
        <f t="shared" si="1"/>
        <v>15622772</v>
      </c>
      <c r="D9" s="99">
        <v>1.3620506E7</v>
      </c>
      <c r="E9" s="99">
        <v>1727141.0</v>
      </c>
      <c r="F9" s="99">
        <v>275125.0</v>
      </c>
      <c r="G9" s="43"/>
      <c r="H9" s="43"/>
      <c r="I9" s="43"/>
      <c r="J9" s="43"/>
      <c r="K9" s="43"/>
      <c r="L9" s="43"/>
      <c r="M9" s="43"/>
      <c r="N9" s="43"/>
      <c r="O9" s="43"/>
      <c r="P9" s="43"/>
      <c r="Q9" s="43"/>
      <c r="R9" s="43"/>
      <c r="S9" s="43"/>
      <c r="T9" s="43"/>
      <c r="U9" s="43"/>
      <c r="V9" s="43"/>
      <c r="W9" s="43"/>
      <c r="X9" s="43"/>
      <c r="Y9" s="43"/>
      <c r="Z9" s="43"/>
    </row>
    <row r="10">
      <c r="A10" s="80">
        <v>8.0</v>
      </c>
      <c r="B10" s="96" t="s">
        <v>112</v>
      </c>
      <c r="C10" s="98">
        <f t="shared" si="1"/>
        <v>578245</v>
      </c>
      <c r="D10" s="99">
        <v>545094.0</v>
      </c>
      <c r="E10" s="99">
        <v>14112.0</v>
      </c>
      <c r="F10" s="99">
        <v>19039.0</v>
      </c>
      <c r="G10" s="43"/>
      <c r="H10" s="43"/>
      <c r="I10" s="43"/>
      <c r="J10" s="43"/>
      <c r="K10" s="43"/>
      <c r="L10" s="43"/>
      <c r="M10" s="43"/>
      <c r="N10" s="43"/>
      <c r="O10" s="43"/>
      <c r="P10" s="43"/>
      <c r="Q10" s="43"/>
      <c r="R10" s="43"/>
      <c r="S10" s="43"/>
      <c r="T10" s="43"/>
      <c r="U10" s="43"/>
      <c r="V10" s="43"/>
      <c r="W10" s="43"/>
      <c r="X10" s="43"/>
      <c r="Y10" s="43"/>
      <c r="Z10" s="43"/>
    </row>
    <row r="11">
      <c r="A11" s="45">
        <v>9.0</v>
      </c>
      <c r="B11" s="46" t="s">
        <v>113</v>
      </c>
      <c r="C11" s="98">
        <f t="shared" si="1"/>
        <v>1533488</v>
      </c>
      <c r="D11" s="99">
        <v>1256237.0</v>
      </c>
      <c r="E11" s="99">
        <v>213896.0</v>
      </c>
      <c r="F11" s="99">
        <v>63355.0</v>
      </c>
      <c r="G11" s="43"/>
      <c r="H11" s="43"/>
      <c r="I11" s="43"/>
      <c r="J11" s="43"/>
      <c r="K11" s="43"/>
      <c r="L11" s="43"/>
      <c r="M11" s="43"/>
      <c r="N11" s="43"/>
      <c r="O11" s="43"/>
      <c r="P11" s="43"/>
      <c r="Q11" s="43"/>
      <c r="R11" s="43"/>
      <c r="S11" s="43"/>
      <c r="T11" s="43"/>
      <c r="U11" s="43"/>
      <c r="V11" s="43"/>
      <c r="W11" s="43"/>
      <c r="X11" s="43"/>
      <c r="Y11" s="43"/>
      <c r="Z11" s="43"/>
    </row>
    <row r="12">
      <c r="A12" s="45">
        <v>10.0</v>
      </c>
      <c r="B12" s="46" t="s">
        <v>114</v>
      </c>
      <c r="C12" s="98">
        <f t="shared" si="1"/>
        <v>1284706</v>
      </c>
      <c r="D12" s="99">
        <v>1035003.0</v>
      </c>
      <c r="E12" s="99">
        <v>196495.0</v>
      </c>
      <c r="F12" s="99">
        <v>53208.0</v>
      </c>
      <c r="G12" s="43"/>
      <c r="H12" s="43"/>
      <c r="I12" s="43"/>
      <c r="J12" s="43"/>
      <c r="K12" s="43"/>
      <c r="L12" s="43"/>
      <c r="M12" s="43"/>
      <c r="N12" s="43"/>
      <c r="O12" s="43"/>
      <c r="P12" s="43"/>
      <c r="Q12" s="43"/>
      <c r="R12" s="43"/>
      <c r="S12" s="43"/>
      <c r="T12" s="43"/>
      <c r="U12" s="43"/>
      <c r="V12" s="43"/>
      <c r="W12" s="43"/>
      <c r="X12" s="43"/>
      <c r="Y12" s="43"/>
      <c r="Z12" s="43"/>
    </row>
    <row r="13">
      <c r="A13" s="45">
        <v>11.0</v>
      </c>
      <c r="B13" s="46" t="s">
        <v>115</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116</v>
      </c>
      <c r="B14" s="46" t="s">
        <v>117</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118</v>
      </c>
      <c r="C15" s="98">
        <f t="shared" si="1"/>
        <v>98533</v>
      </c>
      <c r="D15" s="99">
        <v>0.0</v>
      </c>
      <c r="E15" s="99">
        <v>98533.0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119</v>
      </c>
      <c r="C16" s="98">
        <f t="shared" si="1"/>
        <v>44700</v>
      </c>
      <c r="D16" s="99">
        <v>0.0</v>
      </c>
      <c r="E16" s="99">
        <v>44700.0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120</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121</v>
      </c>
      <c r="C18" s="98">
        <f t="shared" si="1"/>
        <v>135000</v>
      </c>
      <c r="D18" s="99">
        <v>0.0</v>
      </c>
      <c r="E18" s="99">
        <v>0.0</v>
      </c>
      <c r="F18" s="99">
        <v>135000.0</v>
      </c>
      <c r="G18" s="43"/>
      <c r="H18" s="43"/>
      <c r="I18" s="43"/>
      <c r="J18" s="43"/>
      <c r="K18" s="43"/>
      <c r="L18" s="43"/>
      <c r="M18" s="43"/>
      <c r="N18" s="43"/>
      <c r="O18" s="43"/>
      <c r="P18" s="43"/>
      <c r="Q18" s="43"/>
      <c r="R18" s="43"/>
      <c r="S18" s="43"/>
      <c r="T18" s="43"/>
      <c r="U18" s="43"/>
      <c r="V18" s="43"/>
      <c r="W18" s="43"/>
      <c r="X18" s="43"/>
      <c r="Y18" s="43"/>
      <c r="Z18" s="43"/>
    </row>
    <row r="19">
      <c r="A19" s="45" t="s">
        <v>56</v>
      </c>
      <c r="B19" s="46" t="s">
        <v>122</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123</v>
      </c>
      <c r="C20" s="98">
        <f t="shared" si="1"/>
        <v>678296</v>
      </c>
      <c r="D20" s="99">
        <v>121319.0</v>
      </c>
      <c r="E20" s="99">
        <v>381618.0</v>
      </c>
      <c r="F20" s="99">
        <v>175359.0</v>
      </c>
      <c r="G20" s="43"/>
      <c r="H20" s="43"/>
      <c r="I20" s="43"/>
      <c r="J20" s="43"/>
      <c r="K20" s="43"/>
      <c r="L20" s="43"/>
      <c r="M20" s="43"/>
      <c r="N20" s="43"/>
      <c r="O20" s="43"/>
      <c r="P20" s="43"/>
      <c r="Q20" s="43"/>
      <c r="R20" s="43"/>
      <c r="S20" s="43"/>
      <c r="T20" s="43"/>
      <c r="U20" s="43"/>
      <c r="V20" s="43"/>
      <c r="W20" s="43"/>
      <c r="X20" s="43"/>
      <c r="Y20" s="43"/>
      <c r="Z20" s="43"/>
    </row>
    <row r="21">
      <c r="A21" s="45">
        <v>12.0</v>
      </c>
      <c r="B21" s="46" t="s">
        <v>124</v>
      </c>
      <c r="C21" s="98">
        <f t="shared" si="1"/>
        <v>60561</v>
      </c>
      <c r="D21" s="99">
        <v>0.0</v>
      </c>
      <c r="E21" s="99">
        <v>60561.0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125</v>
      </c>
      <c r="C22" s="98">
        <f t="shared" si="1"/>
        <v>41979</v>
      </c>
      <c r="D22" s="99">
        <v>0.0</v>
      </c>
      <c r="E22" s="99">
        <v>31889.0</v>
      </c>
      <c r="F22" s="99">
        <v>10090.0</v>
      </c>
      <c r="G22" s="43"/>
      <c r="H22" s="43"/>
      <c r="I22" s="43"/>
      <c r="J22" s="43"/>
      <c r="K22" s="43"/>
      <c r="L22" s="43"/>
      <c r="M22" s="43"/>
      <c r="N22" s="43"/>
      <c r="O22" s="43"/>
      <c r="P22" s="43"/>
      <c r="Q22" s="43"/>
      <c r="R22" s="43"/>
      <c r="S22" s="43"/>
      <c r="T22" s="43"/>
      <c r="U22" s="43"/>
      <c r="V22" s="43"/>
      <c r="W22" s="43"/>
      <c r="X22" s="43"/>
      <c r="Y22" s="43"/>
      <c r="Z22" s="43"/>
    </row>
    <row r="23">
      <c r="A23" s="45">
        <v>14.0</v>
      </c>
      <c r="B23" s="46" t="s">
        <v>126</v>
      </c>
      <c r="C23" s="98">
        <f t="shared" si="1"/>
        <v>739086</v>
      </c>
      <c r="D23" s="99">
        <v>523041.0</v>
      </c>
      <c r="E23" s="99">
        <v>170063.0</v>
      </c>
      <c r="F23" s="99">
        <v>45982.0</v>
      </c>
      <c r="G23" s="43"/>
      <c r="H23" s="43"/>
      <c r="I23" s="43"/>
      <c r="J23" s="43"/>
      <c r="K23" s="43"/>
      <c r="L23" s="43"/>
      <c r="M23" s="43"/>
      <c r="N23" s="43"/>
      <c r="O23" s="43"/>
      <c r="P23" s="43"/>
      <c r="Q23" s="43"/>
      <c r="R23" s="43"/>
      <c r="S23" s="43"/>
      <c r="T23" s="43"/>
      <c r="U23" s="43"/>
      <c r="V23" s="43"/>
      <c r="W23" s="43"/>
      <c r="X23" s="43"/>
      <c r="Y23" s="43"/>
      <c r="Z23" s="43"/>
    </row>
    <row r="24">
      <c r="A24" s="45">
        <v>15.0</v>
      </c>
      <c r="B24" s="46" t="s">
        <v>71</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127</v>
      </c>
      <c r="C25" s="98">
        <f t="shared" si="1"/>
        <v>669971</v>
      </c>
      <c r="D25" s="99">
        <v>636384.0</v>
      </c>
      <c r="E25" s="99">
        <v>25464.0</v>
      </c>
      <c r="F25" s="99">
        <v>8123.0</v>
      </c>
      <c r="G25" s="43"/>
      <c r="H25" s="43"/>
      <c r="I25" s="43"/>
      <c r="J25" s="43"/>
      <c r="K25" s="43"/>
      <c r="L25" s="43"/>
      <c r="M25" s="43"/>
      <c r="N25" s="43"/>
      <c r="O25" s="43"/>
      <c r="P25" s="43"/>
      <c r="Q25" s="43"/>
      <c r="R25" s="43"/>
      <c r="S25" s="43"/>
      <c r="T25" s="43"/>
      <c r="U25" s="43"/>
      <c r="V25" s="43"/>
      <c r="W25" s="43"/>
      <c r="X25" s="43"/>
      <c r="Y25" s="43"/>
      <c r="Z25" s="43"/>
    </row>
    <row r="26">
      <c r="A26" s="45">
        <v>17.0</v>
      </c>
      <c r="B26" s="46" t="s">
        <v>128</v>
      </c>
      <c r="C26" s="98">
        <f t="shared" si="1"/>
        <v>0</v>
      </c>
      <c r="D26" s="99">
        <v>0.0</v>
      </c>
      <c r="E26" s="99">
        <v>0.0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129</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130</v>
      </c>
      <c r="C28" s="98">
        <f t="shared" si="1"/>
        <v>0</v>
      </c>
      <c r="D28" s="99">
        <v>0.0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131</v>
      </c>
      <c r="C29" s="98">
        <f t="shared" si="1"/>
        <v>612465</v>
      </c>
      <c r="D29" s="99">
        <v>612465.0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132</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133</v>
      </c>
      <c r="C31" s="98">
        <f t="shared" si="1"/>
        <v>1503618</v>
      </c>
      <c r="D31" s="99">
        <v>1394734.0</v>
      </c>
      <c r="E31" s="99">
        <v>82551.0</v>
      </c>
      <c r="F31" s="99">
        <v>26333.0</v>
      </c>
      <c r="G31" s="43"/>
      <c r="H31" s="43"/>
      <c r="I31" s="43"/>
      <c r="J31" s="43"/>
      <c r="K31" s="43"/>
      <c r="L31" s="43"/>
      <c r="M31" s="43"/>
      <c r="N31" s="43"/>
      <c r="O31" s="43"/>
      <c r="P31" s="43"/>
      <c r="Q31" s="43"/>
      <c r="R31" s="43"/>
      <c r="S31" s="43"/>
      <c r="T31" s="43"/>
      <c r="U31" s="43"/>
      <c r="V31" s="43"/>
      <c r="W31" s="43"/>
      <c r="X31" s="43"/>
      <c r="Y31" s="43"/>
      <c r="Z31" s="43"/>
    </row>
    <row r="32">
      <c r="A32" s="45">
        <v>23.0</v>
      </c>
      <c r="B32" s="46" t="s">
        <v>134</v>
      </c>
      <c r="C32" s="98">
        <f t="shared" si="1"/>
        <v>213430</v>
      </c>
      <c r="D32" s="99">
        <v>197722.0</v>
      </c>
      <c r="E32" s="99">
        <v>11909.0</v>
      </c>
      <c r="F32" s="99">
        <v>3799.0</v>
      </c>
      <c r="G32" s="43"/>
      <c r="H32" s="43"/>
      <c r="I32" s="43"/>
      <c r="J32" s="43"/>
      <c r="K32" s="43"/>
      <c r="L32" s="43"/>
      <c r="M32" s="43"/>
      <c r="N32" s="43"/>
      <c r="O32" s="43"/>
      <c r="P32" s="43"/>
      <c r="Q32" s="43"/>
      <c r="R32" s="43"/>
      <c r="S32" s="43"/>
      <c r="T32" s="43"/>
      <c r="U32" s="43"/>
      <c r="V32" s="43"/>
      <c r="W32" s="43"/>
      <c r="X32" s="43"/>
      <c r="Y32" s="43"/>
      <c r="Z32" s="43"/>
    </row>
    <row r="33">
      <c r="A33" s="45">
        <v>24.0</v>
      </c>
      <c r="B33" s="46" t="s">
        <v>135</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116</v>
      </c>
      <c r="B34" s="46" t="s">
        <v>241</v>
      </c>
      <c r="C34" s="98">
        <f t="shared" si="1"/>
        <v>1124983</v>
      </c>
      <c r="D34" s="99">
        <v>825678.0</v>
      </c>
      <c r="E34" s="99">
        <v>269677.0</v>
      </c>
      <c r="F34" s="99">
        <v>29628.0</v>
      </c>
      <c r="G34" s="43"/>
      <c r="H34" s="43"/>
      <c r="I34" s="43"/>
      <c r="J34" s="43"/>
      <c r="K34" s="43"/>
      <c r="L34" s="43"/>
      <c r="M34" s="43"/>
      <c r="N34" s="43"/>
      <c r="O34" s="43"/>
      <c r="P34" s="43"/>
      <c r="Q34" s="43"/>
      <c r="R34" s="43"/>
      <c r="S34" s="43"/>
      <c r="T34" s="43"/>
      <c r="U34" s="43"/>
      <c r="V34" s="43"/>
      <c r="W34" s="43"/>
      <c r="X34" s="43"/>
      <c r="Y34" s="43"/>
      <c r="Z34" s="43"/>
    </row>
    <row r="35">
      <c r="A35" s="45" t="s">
        <v>48</v>
      </c>
      <c r="B35" s="102" t="s">
        <v>137</v>
      </c>
      <c r="C35" s="98">
        <f t="shared" si="1"/>
        <v>1009697</v>
      </c>
      <c r="D35" s="99">
        <v>1009697.0</v>
      </c>
      <c r="E35" s="99">
        <v>0.0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t="s">
        <v>242</v>
      </c>
      <c r="C36" s="98">
        <f t="shared" si="1"/>
        <v>732491</v>
      </c>
      <c r="D36" s="99">
        <v>678580.0</v>
      </c>
      <c r="E36" s="99">
        <v>40873.0</v>
      </c>
      <c r="F36" s="99">
        <v>13038.0</v>
      </c>
      <c r="G36" s="43"/>
      <c r="H36" s="43"/>
      <c r="I36" s="43"/>
      <c r="J36" s="43"/>
      <c r="K36" s="43"/>
      <c r="L36" s="43"/>
      <c r="M36" s="43"/>
      <c r="N36" s="43"/>
      <c r="O36" s="43"/>
      <c r="P36" s="43"/>
      <c r="Q36" s="43"/>
      <c r="R36" s="43"/>
      <c r="S36" s="43"/>
      <c r="T36" s="43"/>
      <c r="U36" s="43"/>
      <c r="V36" s="43"/>
      <c r="W36" s="43"/>
      <c r="X36" s="43"/>
      <c r="Y36" s="43"/>
      <c r="Z36" s="43"/>
    </row>
    <row r="37">
      <c r="A37" s="45" t="s">
        <v>52</v>
      </c>
      <c r="B37" s="102" t="s">
        <v>246</v>
      </c>
      <c r="C37" s="98">
        <f t="shared" si="1"/>
        <v>199848</v>
      </c>
      <c r="D37" s="99">
        <v>159424.0</v>
      </c>
      <c r="E37" s="99">
        <v>40424.0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140</v>
      </c>
      <c r="C38" s="98">
        <f t="shared" si="1"/>
        <v>228382</v>
      </c>
      <c r="D38" s="99">
        <v>346696.0</v>
      </c>
      <c r="E38" s="99">
        <v>73704.0</v>
      </c>
      <c r="F38" s="99">
        <v>-192018.0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141</v>
      </c>
      <c r="C40" s="103">
        <f t="shared" ref="C40:F40" si="2">sum(C3:C39)</f>
        <v>28039445</v>
      </c>
      <c r="D40" s="103">
        <f t="shared" si="2"/>
        <v>23042778</v>
      </c>
      <c r="E40" s="103">
        <f t="shared" si="2"/>
        <v>4250408</v>
      </c>
      <c r="F40" s="103">
        <f t="shared" si="2"/>
        <v>746259</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THE LAB SCHOOL OF WASHINGTON</v>
      </c>
      <c r="B1" s="5"/>
      <c r="C1" s="2">
        <f>'Revenues 2024'!C1</f>
        <v>2024</v>
      </c>
      <c r="D1" s="107"/>
      <c r="E1" s="108"/>
      <c r="F1" s="43"/>
      <c r="G1" s="43"/>
      <c r="H1" s="43"/>
      <c r="I1" s="43"/>
      <c r="J1" s="43"/>
      <c r="K1" s="43"/>
      <c r="L1" s="43"/>
      <c r="M1" s="43"/>
      <c r="N1" s="43"/>
      <c r="O1" s="43"/>
      <c r="P1" s="43"/>
      <c r="Q1" s="43"/>
      <c r="R1" s="43"/>
      <c r="S1" s="43"/>
      <c r="T1" s="43"/>
      <c r="U1" s="43"/>
      <c r="V1" s="43"/>
      <c r="W1" s="43"/>
      <c r="X1" s="43"/>
      <c r="Y1" s="43"/>
      <c r="Z1" s="43"/>
    </row>
    <row r="2">
      <c r="A2" s="109" t="s">
        <v>142</v>
      </c>
      <c r="B2" s="45">
        <v>1.0</v>
      </c>
      <c r="C2" s="46" t="s">
        <v>143</v>
      </c>
      <c r="D2" s="110"/>
      <c r="E2" s="111">
        <v>274893.0</v>
      </c>
      <c r="F2" s="43"/>
      <c r="G2" s="43"/>
      <c r="H2" s="43"/>
      <c r="I2" s="43"/>
      <c r="J2" s="43"/>
      <c r="K2" s="43"/>
      <c r="L2" s="43"/>
      <c r="M2" s="43"/>
      <c r="N2" s="43"/>
      <c r="O2" s="43"/>
      <c r="P2" s="43"/>
      <c r="Q2" s="43"/>
      <c r="R2" s="43"/>
      <c r="S2" s="43"/>
      <c r="T2" s="43"/>
      <c r="U2" s="43"/>
      <c r="V2" s="43"/>
      <c r="W2" s="43"/>
      <c r="X2" s="43"/>
      <c r="Y2" s="43"/>
      <c r="Z2" s="43"/>
    </row>
    <row r="3">
      <c r="A3" s="49"/>
      <c r="B3" s="45">
        <v>2.0</v>
      </c>
      <c r="C3" s="46" t="s">
        <v>144</v>
      </c>
      <c r="D3" s="112"/>
      <c r="E3" s="111">
        <v>2.3024414E7</v>
      </c>
      <c r="F3" s="43"/>
      <c r="G3" s="43"/>
      <c r="H3" s="43"/>
      <c r="I3" s="43"/>
      <c r="J3" s="43"/>
      <c r="K3" s="43"/>
      <c r="L3" s="43"/>
      <c r="M3" s="43"/>
      <c r="N3" s="43"/>
      <c r="O3" s="43"/>
      <c r="P3" s="43"/>
      <c r="Q3" s="43"/>
      <c r="R3" s="43"/>
      <c r="S3" s="43"/>
      <c r="T3" s="43"/>
      <c r="U3" s="43"/>
      <c r="V3" s="43"/>
      <c r="W3" s="43"/>
      <c r="X3" s="43"/>
      <c r="Y3" s="43"/>
      <c r="Z3" s="43"/>
    </row>
    <row r="4">
      <c r="A4" s="49"/>
      <c r="B4" s="45">
        <v>3.0</v>
      </c>
      <c r="C4" s="46" t="s">
        <v>145</v>
      </c>
      <c r="D4" s="110"/>
      <c r="E4" s="111">
        <v>221817.0</v>
      </c>
      <c r="F4" s="43"/>
      <c r="G4" s="43"/>
      <c r="H4" s="43"/>
      <c r="I4" s="43"/>
      <c r="J4" s="43"/>
      <c r="K4" s="43"/>
      <c r="L4" s="43"/>
      <c r="M4" s="43"/>
      <c r="N4" s="43"/>
      <c r="O4" s="43"/>
      <c r="P4" s="43"/>
      <c r="Q4" s="43"/>
      <c r="R4" s="43"/>
      <c r="S4" s="43"/>
      <c r="T4" s="43"/>
      <c r="U4" s="43"/>
      <c r="V4" s="43"/>
      <c r="W4" s="43"/>
      <c r="X4" s="43"/>
      <c r="Y4" s="43"/>
      <c r="Z4" s="43"/>
    </row>
    <row r="5">
      <c r="A5" s="49"/>
      <c r="B5" s="45">
        <v>4.0</v>
      </c>
      <c r="C5" s="46" t="s">
        <v>146</v>
      </c>
      <c r="D5" s="112"/>
      <c r="E5" s="111">
        <v>1.1468426E7</v>
      </c>
      <c r="F5" s="43"/>
      <c r="G5" s="43"/>
      <c r="H5" s="43"/>
      <c r="I5" s="43"/>
      <c r="J5" s="43"/>
      <c r="K5" s="43"/>
      <c r="L5" s="43"/>
      <c r="M5" s="43"/>
      <c r="N5" s="43"/>
      <c r="O5" s="43"/>
      <c r="P5" s="43"/>
      <c r="Q5" s="43"/>
      <c r="R5" s="43"/>
      <c r="S5" s="43"/>
      <c r="T5" s="43"/>
      <c r="U5" s="43"/>
      <c r="V5" s="43"/>
      <c r="W5" s="43"/>
      <c r="X5" s="43"/>
      <c r="Y5" s="43"/>
      <c r="Z5" s="43"/>
    </row>
    <row r="6">
      <c r="A6" s="49"/>
      <c r="B6" s="45">
        <v>5.0</v>
      </c>
      <c r="C6" s="51" t="s">
        <v>147</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148</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149</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150</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151</v>
      </c>
      <c r="D10" s="110"/>
      <c r="E10" s="111">
        <v>434119.0</v>
      </c>
      <c r="F10" s="43"/>
      <c r="G10" s="43"/>
      <c r="H10" s="43"/>
      <c r="I10" s="43"/>
      <c r="J10" s="43"/>
      <c r="K10" s="43"/>
      <c r="L10" s="43"/>
      <c r="M10" s="43"/>
      <c r="N10" s="43"/>
      <c r="O10" s="43"/>
      <c r="P10" s="43"/>
      <c r="Q10" s="43"/>
      <c r="R10" s="43"/>
      <c r="S10" s="43"/>
      <c r="T10" s="43"/>
      <c r="U10" s="43"/>
      <c r="V10" s="43"/>
      <c r="W10" s="43"/>
      <c r="X10" s="43"/>
      <c r="Y10" s="43"/>
      <c r="Z10" s="43"/>
    </row>
    <row r="11">
      <c r="A11" s="49"/>
      <c r="B11" s="45" t="s">
        <v>152</v>
      </c>
      <c r="C11" s="46" t="s">
        <v>153</v>
      </c>
      <c r="D11" s="111">
        <v>5.2420813E7</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154</v>
      </c>
      <c r="C12" s="46" t="s">
        <v>155</v>
      </c>
      <c r="D12" s="111">
        <v>2.2201491E7</v>
      </c>
      <c r="E12" s="108">
        <f>D11-D12</f>
        <v>30219322</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156</v>
      </c>
      <c r="D13" s="112"/>
      <c r="E13" s="111">
        <v>522819.0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157</v>
      </c>
      <c r="D14" s="112"/>
      <c r="E14" s="111">
        <v>1.3974665E7</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158</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159</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160</v>
      </c>
      <c r="D17" s="112"/>
      <c r="E17" s="111">
        <v>2163973.0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161</v>
      </c>
      <c r="D18" s="113"/>
      <c r="E18" s="114">
        <f>sum(E2:E17)</f>
        <v>82304448</v>
      </c>
      <c r="F18" s="43"/>
      <c r="G18" s="43"/>
      <c r="H18" s="43"/>
      <c r="I18" s="43"/>
      <c r="J18" s="43"/>
      <c r="K18" s="43"/>
      <c r="L18" s="43"/>
      <c r="M18" s="43"/>
      <c r="N18" s="43"/>
      <c r="O18" s="43"/>
      <c r="P18" s="43"/>
      <c r="Q18" s="43"/>
      <c r="R18" s="43"/>
      <c r="S18" s="43"/>
      <c r="T18" s="43"/>
      <c r="U18" s="43"/>
      <c r="V18" s="43"/>
      <c r="W18" s="43"/>
      <c r="X18" s="43"/>
      <c r="Y18" s="43"/>
      <c r="Z18" s="43"/>
    </row>
    <row r="19">
      <c r="A19" s="44" t="s">
        <v>162</v>
      </c>
      <c r="B19" s="115">
        <v>17.0</v>
      </c>
      <c r="C19" s="116" t="s">
        <v>163</v>
      </c>
      <c r="D19" s="117"/>
      <c r="E19" s="111">
        <v>1914703.0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164</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165</v>
      </c>
      <c r="D21" s="117"/>
      <c r="E21" s="111">
        <v>1.674122E7</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166</v>
      </c>
      <c r="D22" s="117"/>
      <c r="E22" s="111">
        <v>3.0979255E7</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167</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168</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169</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170</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171</v>
      </c>
      <c r="D27" s="117"/>
      <c r="E27" s="118">
        <v>2253334.0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172</v>
      </c>
      <c r="D28" s="125"/>
      <c r="E28" s="126">
        <f>sum(E19:E27)</f>
        <v>51888512</v>
      </c>
      <c r="F28" s="43"/>
      <c r="G28" s="43"/>
      <c r="H28" s="43"/>
      <c r="I28" s="43"/>
      <c r="J28" s="43"/>
      <c r="K28" s="43"/>
      <c r="L28" s="43"/>
      <c r="M28" s="43"/>
      <c r="N28" s="43"/>
      <c r="O28" s="43"/>
      <c r="P28" s="43"/>
      <c r="Q28" s="43"/>
      <c r="R28" s="43"/>
      <c r="S28" s="43"/>
      <c r="T28" s="43"/>
      <c r="U28" s="43"/>
      <c r="V28" s="43"/>
      <c r="W28" s="43"/>
      <c r="X28" s="43"/>
      <c r="Y28" s="43"/>
      <c r="Z28" s="43"/>
    </row>
    <row r="29">
      <c r="A29" s="65" t="s">
        <v>173</v>
      </c>
      <c r="B29" s="127"/>
      <c r="C29" s="128" t="s">
        <v>174</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175</v>
      </c>
      <c r="D30" s="117"/>
      <c r="E30" s="111">
        <v>2.3971442E7</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176</v>
      </c>
      <c r="D31" s="117"/>
      <c r="E31" s="111">
        <v>6444494.0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177</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178</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179</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180</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181</v>
      </c>
      <c r="D36" s="131"/>
      <c r="E36" s="126">
        <f>sum(E30:E35)</f>
        <v>30415936</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182</v>
      </c>
      <c r="D37" s="135"/>
      <c r="E37" s="136">
        <f>E36+E28</f>
        <v>82304448</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7" t="str">
        <f>'READ HERE FIRST'!A5</f>
        <v>THE LAB SCHOOL OF WASHINGTON</v>
      </c>
      <c r="B1" s="2">
        <f>'Revenues 2024'!C1</f>
        <v>2024</v>
      </c>
      <c r="C1" s="176"/>
      <c r="D1" s="138"/>
      <c r="E1" s="139"/>
      <c r="F1" s="43"/>
      <c r="G1" s="43"/>
      <c r="H1" s="43"/>
      <c r="I1" s="43"/>
      <c r="J1" s="43"/>
      <c r="K1" s="43"/>
      <c r="L1" s="43"/>
      <c r="M1" s="43"/>
      <c r="N1" s="43"/>
      <c r="O1" s="43"/>
      <c r="P1" s="43"/>
      <c r="Q1" s="43"/>
      <c r="R1" s="43"/>
      <c r="S1" s="43"/>
      <c r="T1" s="43"/>
      <c r="U1" s="43"/>
      <c r="V1" s="43"/>
      <c r="W1" s="43"/>
      <c r="X1" s="43"/>
      <c r="Y1" s="43"/>
    </row>
    <row r="2">
      <c r="A2" s="140" t="s">
        <v>183</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184</v>
      </c>
      <c r="C3" s="144" t="s">
        <v>185</v>
      </c>
      <c r="D3" s="145">
        <f>'Expenses 2024'!C40</f>
        <v>28039445</v>
      </c>
      <c r="E3" s="146"/>
      <c r="F3" s="43"/>
      <c r="G3" s="43"/>
      <c r="H3" s="43"/>
      <c r="I3" s="43"/>
      <c r="J3" s="43"/>
      <c r="K3" s="43"/>
      <c r="L3" s="43"/>
      <c r="M3" s="43"/>
      <c r="N3" s="43"/>
      <c r="O3" s="43"/>
      <c r="P3" s="43"/>
      <c r="Q3" s="43"/>
      <c r="R3" s="43"/>
      <c r="S3" s="43"/>
      <c r="T3" s="43"/>
      <c r="U3" s="43"/>
      <c r="V3" s="43"/>
      <c r="W3" s="43"/>
      <c r="X3" s="43"/>
      <c r="Y3" s="43"/>
    </row>
    <row r="4">
      <c r="A4" s="138"/>
      <c r="B4" s="49"/>
      <c r="C4" s="144" t="s">
        <v>186</v>
      </c>
      <c r="D4" s="145">
        <f>'Expenses 2024'!C31</f>
        <v>1503618</v>
      </c>
      <c r="E4" s="146"/>
      <c r="F4" s="43"/>
      <c r="G4" s="43"/>
      <c r="H4" s="43"/>
      <c r="I4" s="43"/>
      <c r="J4" s="43"/>
      <c r="K4" s="43"/>
      <c r="L4" s="43"/>
      <c r="M4" s="43"/>
      <c r="N4" s="43"/>
      <c r="O4" s="43"/>
      <c r="P4" s="43"/>
      <c r="Q4" s="43"/>
      <c r="R4" s="43"/>
      <c r="S4" s="43"/>
      <c r="T4" s="43"/>
      <c r="U4" s="43"/>
      <c r="V4" s="43"/>
      <c r="W4" s="43"/>
      <c r="X4" s="43"/>
      <c r="Y4" s="43"/>
    </row>
    <row r="5">
      <c r="A5" s="138"/>
      <c r="B5" s="49"/>
      <c r="C5" s="144" t="s">
        <v>187</v>
      </c>
      <c r="D5" s="145">
        <f>D3-D4</f>
        <v>26535827</v>
      </c>
      <c r="E5" s="146"/>
      <c r="F5" s="43"/>
      <c r="G5" s="43"/>
      <c r="H5" s="43"/>
      <c r="I5" s="43"/>
      <c r="J5" s="43"/>
      <c r="K5" s="43"/>
      <c r="L5" s="43"/>
      <c r="M5" s="43"/>
      <c r="N5" s="43"/>
      <c r="O5" s="43"/>
      <c r="P5" s="43"/>
      <c r="Q5" s="43"/>
      <c r="R5" s="43"/>
      <c r="S5" s="43"/>
      <c r="T5" s="43"/>
      <c r="U5" s="43"/>
      <c r="V5" s="43"/>
      <c r="W5" s="43"/>
      <c r="X5" s="43"/>
      <c r="Y5" s="43"/>
    </row>
    <row r="6">
      <c r="A6" s="138"/>
      <c r="B6" s="49"/>
      <c r="C6" s="144" t="s">
        <v>188</v>
      </c>
      <c r="D6" s="145">
        <f>D5/12</f>
        <v>2211318.917</v>
      </c>
      <c r="E6" s="146"/>
      <c r="F6" s="43"/>
      <c r="G6" s="43"/>
      <c r="H6" s="43"/>
      <c r="I6" s="43"/>
      <c r="J6" s="43"/>
      <c r="K6" s="43"/>
      <c r="L6" s="43"/>
      <c r="M6" s="43"/>
      <c r="N6" s="43"/>
      <c r="O6" s="43"/>
      <c r="P6" s="43"/>
      <c r="Q6" s="43"/>
      <c r="R6" s="43"/>
      <c r="S6" s="43"/>
      <c r="T6" s="43"/>
      <c r="U6" s="43"/>
      <c r="V6" s="43"/>
      <c r="W6" s="43"/>
      <c r="X6" s="43"/>
      <c r="Y6" s="43"/>
    </row>
    <row r="7">
      <c r="A7" s="138"/>
      <c r="B7" s="49"/>
      <c r="C7" s="144" t="s">
        <v>189</v>
      </c>
      <c r="D7" s="75">
        <f>'Balance Sheet 2024'!E2+'Balance Sheet 2024'!E3</f>
        <v>23299307</v>
      </c>
      <c r="E7" s="146"/>
      <c r="F7" s="43"/>
      <c r="G7" s="43"/>
      <c r="H7" s="43"/>
      <c r="I7" s="43"/>
      <c r="J7" s="43"/>
      <c r="K7" s="43"/>
      <c r="L7" s="43"/>
      <c r="M7" s="43"/>
      <c r="N7" s="43"/>
      <c r="O7" s="43"/>
      <c r="P7" s="43"/>
      <c r="Q7" s="43"/>
      <c r="R7" s="43"/>
      <c r="S7" s="43"/>
      <c r="T7" s="43"/>
      <c r="U7" s="43"/>
      <c r="V7" s="43"/>
      <c r="W7" s="43"/>
      <c r="X7" s="43"/>
      <c r="Y7" s="43"/>
    </row>
    <row r="8">
      <c r="A8" s="138"/>
      <c r="B8" s="49"/>
      <c r="C8" s="147" t="s">
        <v>183</v>
      </c>
      <c r="D8" s="148">
        <f>D7/D6</f>
        <v>10.53638479</v>
      </c>
      <c r="E8" s="149" t="s">
        <v>190</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191</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192</v>
      </c>
      <c r="C11" s="144" t="s">
        <v>193</v>
      </c>
      <c r="D11" s="75">
        <f>'Balance Sheet 2024'!E30</f>
        <v>23971442</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194</v>
      </c>
      <c r="D12" s="75">
        <f>'Expenses 2024'!C40</f>
        <v>28039445</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195</v>
      </c>
      <c r="D13" s="145">
        <f>D12/12</f>
        <v>2336620.417</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191</v>
      </c>
      <c r="D14" s="148">
        <f>D11/D13</f>
        <v>10.25902274</v>
      </c>
      <c r="E14" s="149" t="s">
        <v>190</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196</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197</v>
      </c>
      <c r="C17" s="144" t="s">
        <v>198</v>
      </c>
      <c r="D17" s="75">
        <f>sum('Balance Sheet 2024'!E13:E15)</f>
        <v>14497484</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194</v>
      </c>
      <c r="D18" s="75">
        <f>'Expenses 2024'!C40</f>
        <v>28039445</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195</v>
      </c>
      <c r="D19" s="145">
        <f>D18/12</f>
        <v>2336620.417</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199</v>
      </c>
      <c r="D20" s="148">
        <f>D17/D19</f>
        <v>6.204466886</v>
      </c>
      <c r="E20" s="149" t="s">
        <v>190</v>
      </c>
      <c r="F20" s="43"/>
      <c r="G20" s="43"/>
      <c r="H20" s="43"/>
      <c r="I20" s="43"/>
      <c r="J20" s="43"/>
      <c r="K20" s="43"/>
      <c r="L20" s="43"/>
      <c r="M20" s="43"/>
      <c r="N20" s="43"/>
      <c r="O20" s="43"/>
      <c r="P20" s="43"/>
      <c r="Q20" s="43"/>
      <c r="R20" s="43"/>
      <c r="S20" s="43"/>
      <c r="T20" s="43"/>
      <c r="U20" s="43"/>
      <c r="V20" s="43"/>
      <c r="W20" s="43"/>
      <c r="X20" s="43"/>
      <c r="Y20" s="43"/>
    </row>
    <row r="21">
      <c r="A21" s="138"/>
      <c r="B21" s="49"/>
      <c r="C21" s="153" t="s">
        <v>200</v>
      </c>
      <c r="D21" s="154">
        <f>D20+D8</f>
        <v>16.74085168</v>
      </c>
      <c r="E21" s="155" t="s">
        <v>190</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201</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202</v>
      </c>
      <c r="C24" s="159"/>
      <c r="D24" s="160">
        <f>max('Revenues 2024'!E2:E7,'Revenues 2024'!F10:F15)</f>
        <v>21429773</v>
      </c>
      <c r="E24" s="161" t="s">
        <v>203</v>
      </c>
      <c r="F24" s="43"/>
      <c r="G24" s="43"/>
      <c r="H24" s="43"/>
      <c r="I24" s="43"/>
      <c r="J24" s="43"/>
      <c r="K24" s="43"/>
      <c r="L24" s="43"/>
      <c r="M24" s="43"/>
      <c r="N24" s="43"/>
      <c r="O24" s="43"/>
      <c r="P24" s="43"/>
      <c r="Q24" s="43"/>
      <c r="R24" s="43"/>
      <c r="S24" s="43"/>
      <c r="T24" s="43"/>
      <c r="U24" s="43"/>
      <c r="V24" s="43"/>
      <c r="W24" s="43"/>
      <c r="X24" s="43"/>
      <c r="Y24" s="43"/>
    </row>
    <row r="25">
      <c r="A25" s="138"/>
      <c r="B25" s="49"/>
      <c r="C25" s="144" t="s">
        <v>204</v>
      </c>
      <c r="D25" s="145">
        <f>'Revenues 2024'!F44</f>
        <v>28362389</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201</v>
      </c>
      <c r="D26" s="162">
        <f>D24/D25</f>
        <v>0.7555700967</v>
      </c>
      <c r="E26" s="149" t="s">
        <v>205</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206</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207</v>
      </c>
      <c r="C29" s="144" t="s">
        <v>208</v>
      </c>
      <c r="D29" s="75">
        <f>SUM('Expenses 2024'!C7:C9)</f>
        <v>16549966</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209</v>
      </c>
      <c r="D30" s="75">
        <f>SUM('Expenses 2024'!C10:C12)</f>
        <v>3396439</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210</v>
      </c>
      <c r="D31" s="75">
        <f>sum(D29:D30)</f>
        <v>19946405</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185</v>
      </c>
      <c r="D32" s="75">
        <f>'Expenses 2024'!C40</f>
        <v>28039445</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211</v>
      </c>
      <c r="D33" s="162">
        <f>D31/D32</f>
        <v>0.7113694654</v>
      </c>
      <c r="E33" s="149" t="s">
        <v>212</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213</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214</v>
      </c>
      <c r="C36" s="144" t="s">
        <v>215</v>
      </c>
      <c r="D36" s="75">
        <f>SUM('Expenses 2024'!C10:C11)</f>
        <v>2111733</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208</v>
      </c>
      <c r="D37" s="75">
        <f>SUM('Expenses 2024'!C7:C9)</f>
        <v>16549966</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213</v>
      </c>
      <c r="D38" s="162">
        <f>D36/D37</f>
        <v>0.1275974223</v>
      </c>
      <c r="E38" s="149" t="s">
        <v>216</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217</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218</v>
      </c>
      <c r="C41" s="147" t="s">
        <v>247</v>
      </c>
      <c r="D41" s="75">
        <f>'Expenses 2024'!D40</f>
        <v>23042778</v>
      </c>
      <c r="E41" s="164">
        <f t="shared" ref="E41:E44" si="1">D41/$D$44</f>
        <v>0.8217986483</v>
      </c>
      <c r="F41" s="43"/>
      <c r="G41" s="43"/>
      <c r="H41" s="43"/>
      <c r="I41" s="43"/>
      <c r="J41" s="43"/>
      <c r="K41" s="43"/>
      <c r="L41" s="43"/>
      <c r="M41" s="43"/>
      <c r="N41" s="43"/>
      <c r="O41" s="43"/>
      <c r="P41" s="43"/>
      <c r="Q41" s="43"/>
      <c r="R41" s="43"/>
      <c r="S41" s="43"/>
      <c r="T41" s="43"/>
      <c r="U41" s="43"/>
      <c r="V41" s="43"/>
      <c r="W41" s="43"/>
      <c r="X41" s="43"/>
      <c r="Y41" s="43"/>
    </row>
    <row r="42">
      <c r="A42" s="138"/>
      <c r="B42" s="49"/>
      <c r="C42" s="147" t="s">
        <v>220</v>
      </c>
      <c r="D42" s="145">
        <f>'Expenses 2024'!E40</f>
        <v>4250408</v>
      </c>
      <c r="E42" s="164">
        <f t="shared" si="1"/>
        <v>0.1515867379</v>
      </c>
      <c r="F42" s="43"/>
      <c r="G42" s="43"/>
      <c r="H42" s="43"/>
      <c r="I42" s="43"/>
      <c r="J42" s="43"/>
      <c r="K42" s="43"/>
      <c r="L42" s="43"/>
      <c r="M42" s="43"/>
      <c r="N42" s="43"/>
      <c r="O42" s="43"/>
      <c r="P42" s="43"/>
      <c r="Q42" s="43"/>
      <c r="R42" s="43"/>
      <c r="S42" s="43"/>
      <c r="T42" s="43"/>
      <c r="U42" s="43"/>
      <c r="V42" s="43"/>
      <c r="W42" s="43"/>
      <c r="X42" s="43"/>
      <c r="Y42" s="43"/>
    </row>
    <row r="43">
      <c r="A43" s="138"/>
      <c r="B43" s="49"/>
      <c r="C43" s="147" t="s">
        <v>221</v>
      </c>
      <c r="D43" s="145">
        <f>'Expenses 2024'!F40</f>
        <v>746259</v>
      </c>
      <c r="E43" s="164">
        <f t="shared" si="1"/>
        <v>0.02661461381</v>
      </c>
      <c r="F43" s="43"/>
      <c r="G43" s="43"/>
      <c r="H43" s="43"/>
      <c r="I43" s="43"/>
      <c r="J43" s="43"/>
      <c r="K43" s="43"/>
      <c r="L43" s="43"/>
      <c r="M43" s="43"/>
      <c r="N43" s="43"/>
      <c r="O43" s="43"/>
      <c r="P43" s="43"/>
      <c r="Q43" s="43"/>
      <c r="R43" s="43"/>
      <c r="S43" s="43"/>
      <c r="T43" s="43"/>
      <c r="U43" s="43"/>
      <c r="V43" s="43"/>
      <c r="W43" s="43"/>
      <c r="X43" s="43"/>
      <c r="Y43" s="43"/>
    </row>
    <row r="44">
      <c r="A44" s="138"/>
      <c r="B44" s="49"/>
      <c r="C44" s="144" t="s">
        <v>185</v>
      </c>
      <c r="D44" s="145">
        <f>sum(D41:D43)</f>
        <v>28039445</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222</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223</v>
      </c>
      <c r="C47" s="144" t="s">
        <v>224</v>
      </c>
      <c r="D47" s="145">
        <f>'Revenues 2024'!F9</f>
        <v>3042395</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225</v>
      </c>
      <c r="D48" s="145">
        <f>'Expenses 2024'!F40</f>
        <v>746259</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226</v>
      </c>
      <c r="D49" s="165">
        <f>if(D48=0, "$0",D47/D48)</f>
        <v>4.076862055</v>
      </c>
      <c r="E49" s="149" t="s">
        <v>227</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228</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229</v>
      </c>
      <c r="C52" s="144" t="s">
        <v>230</v>
      </c>
      <c r="D52" s="145">
        <f>sum('Balance Sheet 2024'!E2:E10)</f>
        <v>35423669</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231</v>
      </c>
      <c r="D53" s="145">
        <f>sum('Balance Sheet 2024'!E19:E22)</f>
        <v>49635178</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232</v>
      </c>
      <c r="D54" s="167">
        <f>D52/D53</f>
        <v>0.7136807085</v>
      </c>
      <c r="E54" s="149" t="s">
        <v>233</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234</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235</v>
      </c>
      <c r="C57" s="144" t="s">
        <v>236</v>
      </c>
      <c r="D57" s="145">
        <f>sum('Balance Sheet 2024'!E25:E26)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237</v>
      </c>
      <c r="D58" s="145">
        <f>'Balance Sheet 2024'!E18</f>
        <v>82304448</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238</v>
      </c>
      <c r="D59" s="168">
        <f>D57/D58</f>
        <v>0</v>
      </c>
      <c r="E59" s="149" t="s">
        <v>239</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7" t="str">
        <f>'READ HERE FIRST'!A5</f>
        <v>THE LAB SCHOOL OF WASHINGTON</v>
      </c>
      <c r="B1" s="2" t="s">
        <v>248</v>
      </c>
      <c r="C1" s="138"/>
      <c r="D1" s="138"/>
      <c r="E1" s="138"/>
      <c r="F1" s="139"/>
      <c r="G1" s="139"/>
      <c r="H1" s="139"/>
      <c r="I1" s="43"/>
      <c r="J1" s="43"/>
      <c r="K1" s="43"/>
      <c r="L1" s="43"/>
      <c r="M1" s="43"/>
      <c r="N1" s="43"/>
      <c r="O1" s="43"/>
      <c r="P1" s="43"/>
      <c r="Q1" s="43"/>
      <c r="R1" s="43"/>
      <c r="S1" s="43"/>
      <c r="T1" s="43"/>
      <c r="U1" s="43"/>
      <c r="V1" s="43"/>
      <c r="W1" s="43"/>
      <c r="X1" s="43"/>
      <c r="Y1" s="43"/>
    </row>
    <row r="2">
      <c r="A2" s="140" t="s">
        <v>183</v>
      </c>
      <c r="B2" s="5"/>
      <c r="C2" s="141"/>
      <c r="D2" s="141"/>
      <c r="E2" s="141"/>
      <c r="F2" s="142"/>
      <c r="G2" s="142"/>
      <c r="H2" s="142"/>
      <c r="I2" s="43"/>
      <c r="J2" s="43"/>
      <c r="K2" s="43"/>
      <c r="L2" s="43"/>
      <c r="M2" s="43"/>
      <c r="N2" s="43"/>
      <c r="O2" s="43"/>
      <c r="P2" s="43"/>
      <c r="Q2" s="43"/>
      <c r="R2" s="43"/>
      <c r="S2" s="43"/>
      <c r="T2" s="43"/>
      <c r="U2" s="43"/>
      <c r="V2" s="43"/>
      <c r="W2" s="43"/>
      <c r="X2" s="43"/>
      <c r="Y2" s="43"/>
    </row>
    <row r="3">
      <c r="A3" s="138"/>
      <c r="B3" s="143" t="s">
        <v>184</v>
      </c>
      <c r="C3" s="138"/>
      <c r="D3" s="138"/>
      <c r="E3" s="112"/>
      <c r="F3" s="146"/>
      <c r="G3" s="146"/>
      <c r="H3" s="146"/>
      <c r="I3" s="43"/>
      <c r="J3" s="43"/>
      <c r="K3" s="43"/>
      <c r="L3" s="43"/>
      <c r="M3" s="43"/>
      <c r="N3" s="43"/>
      <c r="O3" s="43"/>
      <c r="P3" s="43"/>
      <c r="Q3" s="43"/>
      <c r="R3" s="43"/>
      <c r="S3" s="43"/>
      <c r="T3" s="43"/>
      <c r="U3" s="43"/>
      <c r="V3" s="43"/>
      <c r="W3" s="43"/>
      <c r="X3" s="43"/>
      <c r="Y3" s="43"/>
    </row>
    <row r="4">
      <c r="A4" s="138"/>
      <c r="B4" s="49"/>
      <c r="C4" s="45"/>
      <c r="D4" s="45" t="s">
        <v>249</v>
      </c>
      <c r="E4" s="45" t="s">
        <v>250</v>
      </c>
      <c r="F4" s="45" t="s">
        <v>251</v>
      </c>
      <c r="G4" s="59" t="s">
        <v>252</v>
      </c>
      <c r="H4" s="59"/>
      <c r="I4" s="43"/>
      <c r="J4" s="43"/>
      <c r="K4" s="43"/>
      <c r="L4" s="43"/>
      <c r="M4" s="43"/>
      <c r="N4" s="43"/>
      <c r="O4" s="43"/>
      <c r="P4" s="43"/>
      <c r="Q4" s="43"/>
      <c r="R4" s="43"/>
      <c r="S4" s="43"/>
      <c r="T4" s="43"/>
      <c r="U4" s="43"/>
      <c r="V4" s="43"/>
      <c r="W4" s="43"/>
      <c r="X4" s="43"/>
      <c r="Y4" s="43"/>
    </row>
    <row r="5">
      <c r="A5" s="138"/>
      <c r="B5" s="49"/>
      <c r="C5" s="147" t="s">
        <v>183</v>
      </c>
      <c r="D5" s="177">
        <f>'Ratios 2022'!D8</f>
        <v>3.775636628</v>
      </c>
      <c r="E5" s="177">
        <f>'Ratios 2023'!D8</f>
        <v>3.318241934</v>
      </c>
      <c r="F5" s="177">
        <f>'Ratios 2024'!D8</f>
        <v>10.53638479</v>
      </c>
      <c r="G5" s="177">
        <f>average(D5:F5)</f>
        <v>5.876754451</v>
      </c>
      <c r="H5" s="149" t="s">
        <v>190</v>
      </c>
      <c r="I5" s="43"/>
      <c r="J5" s="43"/>
      <c r="K5" s="43"/>
      <c r="L5" s="43"/>
      <c r="M5" s="43"/>
      <c r="N5" s="43"/>
      <c r="O5" s="43"/>
      <c r="P5" s="43"/>
      <c r="Q5" s="43"/>
      <c r="R5" s="43"/>
      <c r="S5" s="43"/>
      <c r="T5" s="43"/>
      <c r="U5" s="43"/>
      <c r="V5" s="43"/>
      <c r="W5" s="43"/>
      <c r="X5" s="43"/>
      <c r="Y5" s="43"/>
    </row>
    <row r="6">
      <c r="A6" s="138"/>
      <c r="B6" s="52"/>
      <c r="C6" s="45"/>
      <c r="D6" s="45"/>
      <c r="E6" s="45"/>
      <c r="F6" s="178"/>
      <c r="G6" s="178"/>
      <c r="H6" s="178"/>
      <c r="I6" s="43"/>
      <c r="J6" s="43"/>
      <c r="K6" s="43"/>
      <c r="L6" s="43"/>
      <c r="M6" s="43"/>
      <c r="N6" s="43"/>
      <c r="O6" s="43"/>
      <c r="P6" s="43"/>
      <c r="Q6" s="43"/>
      <c r="R6" s="43"/>
      <c r="S6" s="43"/>
      <c r="T6" s="43"/>
      <c r="U6" s="43"/>
      <c r="V6" s="43"/>
      <c r="W6" s="43"/>
      <c r="X6" s="43"/>
      <c r="Y6" s="43"/>
    </row>
    <row r="7">
      <c r="A7" s="140" t="s">
        <v>191</v>
      </c>
      <c r="B7" s="5"/>
      <c r="C7" s="179"/>
      <c r="D7" s="179"/>
      <c r="E7" s="179"/>
      <c r="F7" s="179"/>
      <c r="G7" s="179"/>
      <c r="H7" s="179"/>
      <c r="I7" s="43"/>
      <c r="J7" s="43"/>
      <c r="K7" s="43"/>
      <c r="L7" s="43"/>
      <c r="M7" s="43"/>
      <c r="N7" s="43"/>
      <c r="O7" s="43"/>
      <c r="P7" s="43"/>
      <c r="Q7" s="43"/>
      <c r="R7" s="43"/>
      <c r="S7" s="43"/>
      <c r="T7" s="43"/>
      <c r="U7" s="43"/>
      <c r="V7" s="43"/>
      <c r="W7" s="43"/>
      <c r="X7" s="43"/>
      <c r="Y7" s="43"/>
    </row>
    <row r="8">
      <c r="A8" s="138"/>
      <c r="B8" s="143" t="s">
        <v>192</v>
      </c>
      <c r="C8" s="71"/>
      <c r="D8" s="71"/>
      <c r="E8" s="178"/>
      <c r="F8" s="178"/>
      <c r="G8" s="178"/>
      <c r="H8" s="178"/>
      <c r="I8" s="43"/>
      <c r="J8" s="43"/>
      <c r="K8" s="43"/>
      <c r="L8" s="43"/>
      <c r="M8" s="43"/>
      <c r="N8" s="43"/>
      <c r="O8" s="43"/>
      <c r="P8" s="43"/>
      <c r="Q8" s="43"/>
      <c r="R8" s="43"/>
      <c r="S8" s="43"/>
      <c r="T8" s="43"/>
      <c r="U8" s="43"/>
      <c r="V8" s="43"/>
      <c r="W8" s="43"/>
      <c r="X8" s="43"/>
      <c r="Y8" s="43"/>
    </row>
    <row r="9">
      <c r="A9" s="138"/>
      <c r="B9" s="49"/>
      <c r="C9" s="45"/>
      <c r="D9" s="45" t="s">
        <v>249</v>
      </c>
      <c r="E9" s="45" t="s">
        <v>250</v>
      </c>
      <c r="F9" s="45" t="s">
        <v>251</v>
      </c>
      <c r="G9" s="59" t="s">
        <v>252</v>
      </c>
      <c r="H9" s="59"/>
      <c r="I9" s="43"/>
      <c r="J9" s="43"/>
      <c r="K9" s="43"/>
      <c r="L9" s="43"/>
      <c r="M9" s="43"/>
      <c r="N9" s="43"/>
      <c r="O9" s="43"/>
      <c r="P9" s="43"/>
      <c r="Q9" s="43"/>
      <c r="R9" s="43"/>
      <c r="S9" s="43"/>
      <c r="T9" s="43"/>
      <c r="U9" s="43"/>
      <c r="V9" s="43"/>
      <c r="W9" s="43"/>
      <c r="X9" s="43"/>
      <c r="Y9" s="43"/>
    </row>
    <row r="10">
      <c r="A10" s="138"/>
      <c r="B10" s="49"/>
      <c r="C10" s="147" t="s">
        <v>191</v>
      </c>
      <c r="D10" s="148">
        <f>'Ratios 2022'!D14</f>
        <v>10.6954844</v>
      </c>
      <c r="E10" s="148">
        <f>'Ratios 2023'!D14</f>
        <v>10.15117751</v>
      </c>
      <c r="F10" s="148">
        <f>'Ratios 2024'!D14</f>
        <v>10.25902274</v>
      </c>
      <c r="G10" s="177">
        <f>average(D10:F10)</f>
        <v>10.36856155</v>
      </c>
      <c r="H10" s="149" t="s">
        <v>190</v>
      </c>
      <c r="I10" s="43"/>
      <c r="J10" s="43"/>
      <c r="K10" s="43"/>
      <c r="L10" s="43"/>
      <c r="M10" s="43"/>
      <c r="N10" s="43"/>
      <c r="O10" s="43"/>
      <c r="P10" s="43"/>
      <c r="Q10" s="43"/>
      <c r="R10" s="43"/>
      <c r="S10" s="43"/>
      <c r="T10" s="43"/>
      <c r="U10" s="43"/>
      <c r="V10" s="43"/>
      <c r="W10" s="43"/>
      <c r="X10" s="43"/>
      <c r="Y10" s="43"/>
    </row>
    <row r="11">
      <c r="A11" s="138"/>
      <c r="B11" s="52"/>
      <c r="C11" s="45"/>
      <c r="D11" s="45"/>
      <c r="E11" s="45"/>
      <c r="F11" s="178"/>
      <c r="G11" s="178"/>
      <c r="H11" s="178"/>
      <c r="I11" s="43"/>
      <c r="J11" s="43"/>
      <c r="K11" s="43"/>
      <c r="L11" s="43"/>
      <c r="M11" s="43"/>
      <c r="N11" s="43"/>
      <c r="O11" s="43"/>
      <c r="P11" s="43"/>
      <c r="Q11" s="43"/>
      <c r="R11" s="43"/>
      <c r="S11" s="43"/>
      <c r="T11" s="43"/>
      <c r="U11" s="43"/>
      <c r="V11" s="43"/>
      <c r="W11" s="43"/>
      <c r="X11" s="43"/>
      <c r="Y11" s="43"/>
    </row>
    <row r="12">
      <c r="A12" s="140" t="s">
        <v>196</v>
      </c>
      <c r="B12" s="5"/>
      <c r="C12" s="150"/>
      <c r="D12" s="150"/>
      <c r="E12" s="150"/>
      <c r="F12" s="151"/>
      <c r="G12" s="151"/>
      <c r="H12" s="151"/>
      <c r="I12" s="43"/>
      <c r="J12" s="43"/>
      <c r="K12" s="43"/>
      <c r="L12" s="43"/>
      <c r="M12" s="43"/>
      <c r="N12" s="43"/>
      <c r="O12" s="43"/>
      <c r="P12" s="43"/>
      <c r="Q12" s="43"/>
      <c r="R12" s="43"/>
      <c r="S12" s="43"/>
      <c r="T12" s="43"/>
      <c r="U12" s="43"/>
      <c r="V12" s="43"/>
      <c r="W12" s="43"/>
      <c r="X12" s="43"/>
      <c r="Y12" s="43"/>
    </row>
    <row r="13">
      <c r="A13" s="138"/>
      <c r="B13" s="143" t="s">
        <v>197</v>
      </c>
      <c r="C13" s="138"/>
      <c r="D13" s="138"/>
      <c r="E13" s="112"/>
      <c r="F13" s="146"/>
      <c r="G13" s="146"/>
      <c r="H13" s="146"/>
      <c r="I13" s="43"/>
      <c r="J13" s="43"/>
      <c r="K13" s="43"/>
      <c r="L13" s="43"/>
      <c r="M13" s="43"/>
      <c r="N13" s="43"/>
      <c r="O13" s="43"/>
      <c r="P13" s="43"/>
      <c r="Q13" s="43"/>
      <c r="R13" s="43"/>
      <c r="S13" s="43"/>
      <c r="T13" s="43"/>
      <c r="U13" s="43"/>
      <c r="V13" s="43"/>
      <c r="W13" s="43"/>
      <c r="X13" s="43"/>
      <c r="Y13" s="43"/>
    </row>
    <row r="14">
      <c r="A14" s="138"/>
      <c r="B14" s="49"/>
      <c r="C14" s="45"/>
      <c r="D14" s="45" t="s">
        <v>249</v>
      </c>
      <c r="E14" s="45" t="s">
        <v>250</v>
      </c>
      <c r="F14" s="45" t="s">
        <v>251</v>
      </c>
      <c r="G14" s="59" t="s">
        <v>252</v>
      </c>
      <c r="H14" s="59"/>
      <c r="I14" s="43"/>
      <c r="J14" s="43"/>
      <c r="K14" s="43"/>
      <c r="L14" s="43"/>
      <c r="M14" s="43"/>
      <c r="N14" s="43"/>
      <c r="O14" s="43"/>
      <c r="P14" s="43"/>
      <c r="Q14" s="43"/>
      <c r="R14" s="43"/>
      <c r="S14" s="43"/>
      <c r="T14" s="43"/>
      <c r="U14" s="43"/>
      <c r="V14" s="43"/>
      <c r="W14" s="43"/>
      <c r="X14" s="43"/>
      <c r="Y14" s="43"/>
    </row>
    <row r="15">
      <c r="A15" s="138"/>
      <c r="B15" s="49"/>
      <c r="C15" s="147" t="s">
        <v>199</v>
      </c>
      <c r="D15" s="180">
        <f>'Ratios 2022'!D20</f>
        <v>5.648178644</v>
      </c>
      <c r="E15" s="180">
        <f>'Ratios 2023'!D20</f>
        <v>5.786660102</v>
      </c>
      <c r="F15" s="180">
        <f>'Ratios 2024'!D20</f>
        <v>6.204466886</v>
      </c>
      <c r="G15" s="177">
        <f>average(D15:F15)</f>
        <v>5.879768544</v>
      </c>
      <c r="H15" s="149" t="s">
        <v>190</v>
      </c>
      <c r="I15" s="43"/>
      <c r="J15" s="43"/>
      <c r="K15" s="43"/>
      <c r="L15" s="43"/>
      <c r="M15" s="43"/>
      <c r="N15" s="43"/>
      <c r="O15" s="43"/>
      <c r="P15" s="43"/>
      <c r="Q15" s="43"/>
      <c r="R15" s="43"/>
      <c r="S15" s="43"/>
      <c r="T15" s="43"/>
      <c r="U15" s="43"/>
      <c r="V15" s="43"/>
      <c r="W15" s="43"/>
      <c r="X15" s="43"/>
      <c r="Y15" s="43"/>
    </row>
    <row r="16">
      <c r="A16" s="138"/>
      <c r="B16" s="52"/>
      <c r="C16" s="147"/>
      <c r="D16" s="147"/>
      <c r="E16" s="156"/>
      <c r="F16" s="149"/>
      <c r="G16" s="149"/>
      <c r="H16" s="149"/>
      <c r="I16" s="43"/>
      <c r="J16" s="43"/>
      <c r="K16" s="43"/>
      <c r="L16" s="43"/>
      <c r="M16" s="43"/>
      <c r="N16" s="43"/>
      <c r="O16" s="43"/>
      <c r="P16" s="43"/>
      <c r="Q16" s="43"/>
      <c r="R16" s="43"/>
      <c r="S16" s="43"/>
      <c r="T16" s="43"/>
      <c r="U16" s="43"/>
      <c r="V16" s="43"/>
      <c r="W16" s="43"/>
      <c r="X16" s="43"/>
      <c r="Y16" s="43"/>
    </row>
    <row r="17">
      <c r="A17" s="140" t="s">
        <v>201</v>
      </c>
      <c r="B17" s="5"/>
      <c r="C17" s="157"/>
      <c r="D17" s="157"/>
      <c r="E17" s="113"/>
      <c r="F17" s="158"/>
      <c r="G17" s="158"/>
      <c r="H17" s="158"/>
      <c r="I17" s="58"/>
      <c r="J17" s="58"/>
      <c r="K17" s="58"/>
      <c r="L17" s="58"/>
      <c r="M17" s="58"/>
      <c r="N17" s="58"/>
      <c r="O17" s="58"/>
      <c r="P17" s="58"/>
      <c r="Q17" s="58"/>
      <c r="R17" s="58"/>
      <c r="S17" s="58"/>
      <c r="T17" s="58"/>
      <c r="U17" s="58"/>
      <c r="V17" s="58"/>
      <c r="W17" s="58"/>
      <c r="X17" s="58"/>
      <c r="Y17" s="58"/>
    </row>
    <row r="18">
      <c r="A18" s="138"/>
      <c r="B18" s="143" t="s">
        <v>202</v>
      </c>
      <c r="C18" s="138"/>
      <c r="D18" s="138"/>
      <c r="E18" s="112"/>
      <c r="F18" s="146"/>
      <c r="G18" s="146"/>
      <c r="H18" s="146"/>
      <c r="I18" s="43"/>
      <c r="J18" s="43"/>
      <c r="K18" s="43"/>
      <c r="L18" s="43"/>
      <c r="M18" s="43"/>
      <c r="N18" s="43"/>
      <c r="O18" s="43"/>
      <c r="P18" s="43"/>
      <c r="Q18" s="43"/>
      <c r="R18" s="43"/>
      <c r="S18" s="43"/>
      <c r="T18" s="43"/>
      <c r="U18" s="43"/>
      <c r="V18" s="43"/>
      <c r="W18" s="43"/>
      <c r="X18" s="43"/>
      <c r="Y18" s="43"/>
    </row>
    <row r="19">
      <c r="A19" s="138"/>
      <c r="B19" s="49"/>
      <c r="C19" s="45"/>
      <c r="D19" s="45" t="s">
        <v>249</v>
      </c>
      <c r="E19" s="45" t="s">
        <v>250</v>
      </c>
      <c r="F19" s="45" t="s">
        <v>251</v>
      </c>
      <c r="G19" s="59" t="s">
        <v>252</v>
      </c>
      <c r="H19" s="59"/>
      <c r="I19" s="43"/>
      <c r="J19" s="43"/>
      <c r="K19" s="43"/>
      <c r="L19" s="43"/>
      <c r="M19" s="43"/>
      <c r="N19" s="43"/>
      <c r="O19" s="43"/>
      <c r="P19" s="43"/>
      <c r="Q19" s="43"/>
      <c r="R19" s="43"/>
      <c r="S19" s="43"/>
      <c r="T19" s="43"/>
      <c r="U19" s="43"/>
      <c r="V19" s="43"/>
      <c r="W19" s="43"/>
      <c r="X19" s="43"/>
      <c r="Y19" s="43"/>
    </row>
    <row r="20">
      <c r="A20" s="138"/>
      <c r="B20" s="49"/>
      <c r="C20" s="147" t="s">
        <v>201</v>
      </c>
      <c r="D20" s="162">
        <f>'Ratios 2022'!D26</f>
        <v>0.8143154535</v>
      </c>
      <c r="E20" s="162">
        <f>'Ratios 2023'!D26</f>
        <v>0.7951161488</v>
      </c>
      <c r="F20" s="162">
        <f>'Ratios 2024'!D26</f>
        <v>0.7555700967</v>
      </c>
      <c r="G20" s="181">
        <f>average(D20:F20)</f>
        <v>0.7883338997</v>
      </c>
      <c r="H20" s="149" t="s">
        <v>205</v>
      </c>
      <c r="I20" s="43"/>
      <c r="J20" s="43"/>
      <c r="K20" s="43"/>
      <c r="L20" s="43"/>
      <c r="M20" s="43"/>
      <c r="N20" s="43"/>
      <c r="O20" s="43"/>
      <c r="P20" s="43"/>
      <c r="Q20" s="43"/>
      <c r="R20" s="43"/>
      <c r="S20" s="43"/>
      <c r="T20" s="43"/>
      <c r="U20" s="43"/>
      <c r="V20" s="43"/>
      <c r="W20" s="43"/>
      <c r="X20" s="43"/>
      <c r="Y20" s="43"/>
    </row>
    <row r="21">
      <c r="A21" s="138"/>
      <c r="B21" s="52"/>
      <c r="C21" s="112"/>
      <c r="D21" s="112"/>
      <c r="E21" s="112"/>
      <c r="F21" s="146"/>
      <c r="G21" s="146"/>
      <c r="H21" s="146"/>
      <c r="I21" s="43"/>
      <c r="J21" s="43"/>
      <c r="K21" s="43"/>
      <c r="L21" s="43"/>
      <c r="M21" s="43"/>
      <c r="N21" s="43"/>
      <c r="O21" s="43"/>
      <c r="P21" s="43"/>
      <c r="Q21" s="43"/>
      <c r="R21" s="43"/>
      <c r="S21" s="43"/>
      <c r="T21" s="43"/>
      <c r="U21" s="43"/>
      <c r="V21" s="43"/>
      <c r="W21" s="43"/>
      <c r="X21" s="43"/>
      <c r="Y21" s="43"/>
    </row>
    <row r="22">
      <c r="A22" s="140" t="s">
        <v>206</v>
      </c>
      <c r="B22" s="5"/>
      <c r="C22" s="157"/>
      <c r="D22" s="157"/>
      <c r="E22" s="113"/>
      <c r="F22" s="158"/>
      <c r="G22" s="158"/>
      <c r="H22" s="158"/>
      <c r="I22" s="58"/>
      <c r="J22" s="58"/>
      <c r="K22" s="58"/>
      <c r="L22" s="58"/>
      <c r="M22" s="58"/>
      <c r="N22" s="58"/>
      <c r="O22" s="58"/>
      <c r="P22" s="58"/>
      <c r="Q22" s="58"/>
      <c r="R22" s="58"/>
      <c r="S22" s="58"/>
      <c r="T22" s="58"/>
      <c r="U22" s="58"/>
      <c r="V22" s="58"/>
      <c r="W22" s="58"/>
      <c r="X22" s="58"/>
      <c r="Y22" s="58"/>
    </row>
    <row r="23">
      <c r="A23" s="138"/>
      <c r="B23" s="143" t="s">
        <v>207</v>
      </c>
      <c r="C23" s="138"/>
      <c r="D23" s="138"/>
      <c r="E23" s="112"/>
      <c r="F23" s="146"/>
      <c r="G23" s="146"/>
      <c r="H23" s="146"/>
      <c r="I23" s="43"/>
      <c r="J23" s="43"/>
      <c r="K23" s="43"/>
      <c r="L23" s="43"/>
      <c r="M23" s="43"/>
      <c r="N23" s="43"/>
      <c r="O23" s="43"/>
      <c r="P23" s="43"/>
      <c r="Q23" s="43"/>
      <c r="R23" s="43"/>
      <c r="S23" s="43"/>
      <c r="T23" s="43"/>
      <c r="U23" s="43"/>
      <c r="V23" s="43"/>
      <c r="W23" s="43"/>
      <c r="X23" s="43"/>
      <c r="Y23" s="43"/>
    </row>
    <row r="24">
      <c r="A24" s="138"/>
      <c r="B24" s="49"/>
      <c r="C24" s="45"/>
      <c r="D24" s="45" t="s">
        <v>249</v>
      </c>
      <c r="E24" s="45" t="s">
        <v>250</v>
      </c>
      <c r="F24" s="45" t="s">
        <v>251</v>
      </c>
      <c r="G24" s="59" t="s">
        <v>252</v>
      </c>
      <c r="H24" s="59"/>
      <c r="I24" s="43"/>
      <c r="J24" s="43"/>
      <c r="K24" s="43"/>
      <c r="L24" s="43"/>
      <c r="M24" s="43"/>
      <c r="N24" s="43"/>
      <c r="O24" s="43"/>
      <c r="P24" s="43"/>
      <c r="Q24" s="43"/>
      <c r="R24" s="43"/>
      <c r="S24" s="43"/>
      <c r="T24" s="43"/>
      <c r="U24" s="43"/>
      <c r="V24" s="43"/>
      <c r="W24" s="43"/>
      <c r="X24" s="43"/>
      <c r="Y24" s="43"/>
    </row>
    <row r="25">
      <c r="A25" s="138"/>
      <c r="B25" s="49"/>
      <c r="C25" s="147" t="s">
        <v>211</v>
      </c>
      <c r="D25" s="162">
        <f>'Ratios 2022'!D33</f>
        <v>0.6850721843</v>
      </c>
      <c r="E25" s="162">
        <f>'Ratios 2023'!D33</f>
        <v>0.701519605</v>
      </c>
      <c r="F25" s="162">
        <f>'Ratios 2024'!D33</f>
        <v>0.7113694654</v>
      </c>
      <c r="G25" s="181">
        <f>average(D25:F25)</f>
        <v>0.6993204182</v>
      </c>
      <c r="H25" s="149" t="s">
        <v>212</v>
      </c>
      <c r="I25" s="43"/>
      <c r="J25" s="43"/>
      <c r="K25" s="43"/>
      <c r="L25" s="43"/>
      <c r="M25" s="43"/>
      <c r="N25" s="43"/>
      <c r="O25" s="43"/>
      <c r="P25" s="43"/>
      <c r="Q25" s="43"/>
      <c r="R25" s="43"/>
      <c r="S25" s="43"/>
      <c r="T25" s="43"/>
      <c r="U25" s="43"/>
      <c r="V25" s="43"/>
      <c r="W25" s="43"/>
      <c r="X25" s="43"/>
      <c r="Y25" s="43"/>
    </row>
    <row r="26">
      <c r="A26" s="138"/>
      <c r="B26" s="52"/>
      <c r="C26" s="147"/>
      <c r="D26" s="147"/>
      <c r="E26" s="162"/>
      <c r="F26" s="149"/>
      <c r="G26" s="149"/>
      <c r="H26" s="149"/>
      <c r="I26" s="43"/>
      <c r="J26" s="43"/>
      <c r="K26" s="43"/>
      <c r="L26" s="43"/>
      <c r="M26" s="43"/>
      <c r="N26" s="43"/>
      <c r="O26" s="43"/>
      <c r="P26" s="43"/>
      <c r="Q26" s="43"/>
      <c r="R26" s="43"/>
      <c r="S26" s="43"/>
      <c r="T26" s="43"/>
      <c r="U26" s="43"/>
      <c r="V26" s="43"/>
      <c r="W26" s="43"/>
      <c r="X26" s="43"/>
      <c r="Y26" s="43"/>
    </row>
    <row r="27">
      <c r="A27" s="140" t="s">
        <v>213</v>
      </c>
      <c r="B27" s="5"/>
      <c r="C27" s="157"/>
      <c r="D27" s="157"/>
      <c r="E27" s="113"/>
      <c r="F27" s="158"/>
      <c r="G27" s="158"/>
      <c r="H27" s="158"/>
      <c r="I27" s="58"/>
      <c r="J27" s="58"/>
      <c r="K27" s="58"/>
      <c r="L27" s="58"/>
      <c r="M27" s="58"/>
      <c r="N27" s="58"/>
      <c r="O27" s="58"/>
      <c r="P27" s="58"/>
      <c r="Q27" s="58"/>
      <c r="R27" s="58"/>
      <c r="S27" s="58"/>
      <c r="T27" s="58"/>
      <c r="U27" s="58"/>
      <c r="V27" s="58"/>
      <c r="W27" s="58"/>
      <c r="X27" s="58"/>
      <c r="Y27" s="58"/>
    </row>
    <row r="28">
      <c r="A28" s="138"/>
      <c r="B28" s="163" t="s">
        <v>214</v>
      </c>
      <c r="C28" s="138"/>
      <c r="D28" s="138"/>
      <c r="E28" s="112"/>
      <c r="F28" s="146"/>
      <c r="G28" s="146"/>
      <c r="H28" s="146"/>
      <c r="I28" s="43"/>
      <c r="J28" s="43"/>
      <c r="K28" s="43"/>
      <c r="L28" s="43"/>
      <c r="M28" s="43"/>
      <c r="N28" s="43"/>
      <c r="O28" s="43"/>
      <c r="P28" s="43"/>
      <c r="Q28" s="43"/>
      <c r="R28" s="43"/>
      <c r="S28" s="43"/>
      <c r="T28" s="43"/>
      <c r="U28" s="43"/>
      <c r="V28" s="43"/>
      <c r="W28" s="43"/>
      <c r="X28" s="43"/>
      <c r="Y28" s="43"/>
    </row>
    <row r="29">
      <c r="A29" s="138"/>
      <c r="B29" s="49"/>
      <c r="C29" s="45"/>
      <c r="D29" s="45" t="s">
        <v>249</v>
      </c>
      <c r="E29" s="45" t="s">
        <v>250</v>
      </c>
      <c r="F29" s="45" t="s">
        <v>251</v>
      </c>
      <c r="G29" s="59" t="s">
        <v>252</v>
      </c>
      <c r="H29" s="59"/>
      <c r="I29" s="43"/>
      <c r="J29" s="43"/>
      <c r="K29" s="43"/>
      <c r="L29" s="43"/>
      <c r="M29" s="43"/>
      <c r="N29" s="43"/>
      <c r="O29" s="43"/>
      <c r="P29" s="43"/>
      <c r="Q29" s="43"/>
      <c r="R29" s="43"/>
      <c r="S29" s="43"/>
      <c r="T29" s="43"/>
      <c r="U29" s="43"/>
      <c r="V29" s="43"/>
      <c r="W29" s="43"/>
      <c r="X29" s="43"/>
      <c r="Y29" s="43"/>
    </row>
    <row r="30">
      <c r="A30" s="138"/>
      <c r="B30" s="49"/>
      <c r="C30" s="147" t="s">
        <v>213</v>
      </c>
      <c r="D30" s="162">
        <f>'Ratios 2022'!D38</f>
        <v>0.09853780142</v>
      </c>
      <c r="E30" s="162">
        <f>'Ratios 2023'!D38</f>
        <v>0.1062924249</v>
      </c>
      <c r="F30" s="162">
        <f>'Ratios 2024'!D38</f>
        <v>0.1275974223</v>
      </c>
      <c r="G30" s="181">
        <f>average(D30:F30)</f>
        <v>0.1108092162</v>
      </c>
      <c r="H30" s="149" t="s">
        <v>216</v>
      </c>
      <c r="I30" s="43"/>
      <c r="J30" s="43"/>
      <c r="K30" s="43"/>
      <c r="L30" s="43"/>
      <c r="M30" s="43"/>
      <c r="N30" s="43"/>
      <c r="O30" s="43"/>
      <c r="P30" s="43"/>
      <c r="Q30" s="43"/>
      <c r="R30" s="43"/>
      <c r="S30" s="43"/>
      <c r="T30" s="43"/>
      <c r="U30" s="43"/>
      <c r="V30" s="43"/>
      <c r="W30" s="43"/>
      <c r="X30" s="43"/>
      <c r="Y30" s="43"/>
    </row>
    <row r="31">
      <c r="A31" s="138"/>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0" t="s">
        <v>217</v>
      </c>
      <c r="B32" s="5"/>
      <c r="C32" s="113"/>
      <c r="D32" s="113"/>
      <c r="E32" s="113"/>
      <c r="F32" s="158"/>
      <c r="G32" s="158"/>
      <c r="H32" s="158"/>
      <c r="I32" s="58"/>
      <c r="J32" s="58"/>
      <c r="K32" s="58"/>
      <c r="L32" s="58"/>
      <c r="M32" s="58"/>
      <c r="N32" s="58"/>
      <c r="O32" s="58"/>
      <c r="P32" s="58"/>
      <c r="Q32" s="58"/>
      <c r="R32" s="58"/>
      <c r="S32" s="58"/>
      <c r="T32" s="58"/>
      <c r="U32" s="58"/>
      <c r="V32" s="58"/>
      <c r="W32" s="58"/>
      <c r="X32" s="58"/>
      <c r="Y32" s="58"/>
    </row>
    <row r="33">
      <c r="A33" s="138"/>
      <c r="B33" s="143" t="s">
        <v>218</v>
      </c>
      <c r="C33" s="138"/>
      <c r="D33" s="138"/>
      <c r="E33" s="112"/>
      <c r="F33" s="146"/>
      <c r="G33" s="146"/>
      <c r="H33" s="146"/>
      <c r="I33" s="43"/>
      <c r="J33" s="43"/>
      <c r="K33" s="43"/>
      <c r="L33" s="43"/>
      <c r="M33" s="43"/>
      <c r="N33" s="43"/>
      <c r="O33" s="43"/>
      <c r="P33" s="43"/>
      <c r="Q33" s="43"/>
      <c r="R33" s="43"/>
      <c r="S33" s="43"/>
      <c r="T33" s="43"/>
      <c r="U33" s="43"/>
      <c r="V33" s="43"/>
      <c r="W33" s="43"/>
      <c r="X33" s="43"/>
      <c r="Y33" s="43"/>
    </row>
    <row r="34">
      <c r="A34" s="138"/>
      <c r="B34" s="49"/>
      <c r="C34" s="45"/>
      <c r="D34" s="45" t="s">
        <v>249</v>
      </c>
      <c r="E34" s="45" t="s">
        <v>250</v>
      </c>
      <c r="F34" s="45" t="s">
        <v>251</v>
      </c>
      <c r="G34" s="59" t="s">
        <v>252</v>
      </c>
      <c r="H34" s="59"/>
      <c r="I34" s="43"/>
      <c r="J34" s="43"/>
      <c r="K34" s="43"/>
      <c r="L34" s="43"/>
      <c r="M34" s="43"/>
      <c r="N34" s="43"/>
      <c r="O34" s="43"/>
      <c r="P34" s="43"/>
      <c r="Q34" s="43"/>
      <c r="R34" s="43"/>
      <c r="S34" s="43"/>
      <c r="T34" s="43"/>
      <c r="U34" s="43"/>
      <c r="V34" s="43"/>
      <c r="W34" s="43"/>
      <c r="X34" s="43"/>
      <c r="Y34" s="43"/>
    </row>
    <row r="35">
      <c r="A35" s="138"/>
      <c r="B35" s="49"/>
      <c r="C35" s="147" t="s">
        <v>253</v>
      </c>
      <c r="D35" s="162">
        <f>'Ratios 2022'!E41</f>
        <v>0.8435779127</v>
      </c>
      <c r="E35" s="162">
        <f>'Ratios 2023'!E41</f>
        <v>0.829019713</v>
      </c>
      <c r="F35" s="162">
        <f>'Ratios 2024'!E41</f>
        <v>0.8217986483</v>
      </c>
      <c r="G35" s="181">
        <f t="shared" ref="G35:G37" si="1">average(D35:F35)</f>
        <v>0.8314654247</v>
      </c>
      <c r="H35" s="181"/>
      <c r="I35" s="43"/>
      <c r="J35" s="43"/>
      <c r="K35" s="43"/>
      <c r="L35" s="43"/>
      <c r="M35" s="43"/>
      <c r="N35" s="43"/>
      <c r="O35" s="43"/>
      <c r="P35" s="43"/>
      <c r="Q35" s="43"/>
      <c r="R35" s="43"/>
      <c r="S35" s="43"/>
      <c r="T35" s="43"/>
      <c r="U35" s="43"/>
      <c r="V35" s="43"/>
      <c r="W35" s="43"/>
      <c r="X35" s="43"/>
      <c r="Y35" s="43"/>
    </row>
    <row r="36">
      <c r="A36" s="138"/>
      <c r="B36" s="52"/>
      <c r="C36" s="147" t="s">
        <v>220</v>
      </c>
      <c r="D36" s="162">
        <f>'Ratios 2022'!E42</f>
        <v>0.1331824047</v>
      </c>
      <c r="E36" s="162">
        <f>'Ratios 2023'!E42</f>
        <v>0.1488941246</v>
      </c>
      <c r="F36" s="162">
        <f>'Ratios 2024'!E42</f>
        <v>0.1515867379</v>
      </c>
      <c r="G36" s="181">
        <f t="shared" si="1"/>
        <v>0.1445544224</v>
      </c>
      <c r="H36" s="181"/>
      <c r="I36" s="43"/>
      <c r="J36" s="43"/>
      <c r="K36" s="43"/>
      <c r="L36" s="43"/>
      <c r="M36" s="43"/>
      <c r="N36" s="43"/>
      <c r="O36" s="43"/>
      <c r="P36" s="43"/>
      <c r="Q36" s="43"/>
      <c r="R36" s="43"/>
      <c r="S36" s="43"/>
      <c r="T36" s="43"/>
      <c r="U36" s="43"/>
      <c r="V36" s="43"/>
      <c r="W36" s="43"/>
      <c r="X36" s="43"/>
      <c r="Y36" s="43"/>
    </row>
    <row r="37">
      <c r="A37" s="138"/>
      <c r="B37" s="182"/>
      <c r="C37" s="147" t="s">
        <v>221</v>
      </c>
      <c r="D37" s="162">
        <f>'Ratios 2022'!E43</f>
        <v>0.02323968254</v>
      </c>
      <c r="E37" s="162">
        <f>'Ratios 2023'!E43</f>
        <v>0.02208616241</v>
      </c>
      <c r="F37" s="162">
        <f>'Ratios 2024'!E43</f>
        <v>0.02661461381</v>
      </c>
      <c r="G37" s="181">
        <f t="shared" si="1"/>
        <v>0.02398015292</v>
      </c>
      <c r="H37" s="181"/>
      <c r="I37" s="43"/>
      <c r="J37" s="43"/>
      <c r="K37" s="43"/>
      <c r="L37" s="43"/>
      <c r="M37" s="43"/>
      <c r="N37" s="43"/>
      <c r="O37" s="43"/>
      <c r="P37" s="43"/>
      <c r="Q37" s="43"/>
      <c r="R37" s="43"/>
      <c r="S37" s="43"/>
      <c r="T37" s="43"/>
      <c r="U37" s="43"/>
      <c r="V37" s="43"/>
      <c r="W37" s="43"/>
      <c r="X37" s="43"/>
      <c r="Y37" s="43"/>
    </row>
    <row r="38">
      <c r="A38" s="138"/>
      <c r="B38" s="182"/>
      <c r="C38" s="112"/>
      <c r="D38" s="112"/>
      <c r="E38" s="112"/>
      <c r="F38" s="146"/>
      <c r="G38" s="146"/>
      <c r="H38" s="146"/>
      <c r="I38" s="43"/>
      <c r="J38" s="43"/>
      <c r="K38" s="43"/>
      <c r="L38" s="43"/>
      <c r="M38" s="43"/>
      <c r="N38" s="43"/>
      <c r="O38" s="43"/>
      <c r="P38" s="43"/>
      <c r="Q38" s="43"/>
      <c r="R38" s="43"/>
      <c r="S38" s="43"/>
      <c r="T38" s="43"/>
      <c r="U38" s="43"/>
      <c r="V38" s="43"/>
      <c r="W38" s="43"/>
      <c r="X38" s="43"/>
      <c r="Y38" s="43"/>
    </row>
    <row r="39">
      <c r="A39" s="140" t="s">
        <v>222</v>
      </c>
      <c r="B39" s="5"/>
      <c r="C39" s="157"/>
      <c r="D39" s="157"/>
      <c r="E39" s="113"/>
      <c r="F39" s="158"/>
      <c r="G39" s="158"/>
      <c r="H39" s="158"/>
      <c r="I39" s="58"/>
      <c r="J39" s="58"/>
      <c r="K39" s="58"/>
      <c r="L39" s="58"/>
      <c r="M39" s="58"/>
      <c r="N39" s="58"/>
      <c r="O39" s="58"/>
      <c r="P39" s="58"/>
      <c r="Q39" s="58"/>
      <c r="R39" s="58"/>
      <c r="S39" s="58"/>
      <c r="T39" s="58"/>
      <c r="U39" s="58"/>
      <c r="V39" s="58"/>
      <c r="W39" s="58"/>
      <c r="X39" s="58"/>
      <c r="Y39" s="58"/>
    </row>
    <row r="40">
      <c r="A40" s="138"/>
      <c r="B40" s="143" t="s">
        <v>223</v>
      </c>
      <c r="C40" s="138"/>
      <c r="D40" s="138"/>
      <c r="E40" s="112"/>
      <c r="F40" s="146"/>
      <c r="G40" s="146"/>
      <c r="H40" s="146"/>
      <c r="I40" s="43"/>
      <c r="J40" s="43"/>
      <c r="K40" s="43"/>
      <c r="L40" s="43"/>
      <c r="M40" s="43"/>
      <c r="N40" s="43"/>
      <c r="O40" s="43"/>
      <c r="P40" s="43"/>
      <c r="Q40" s="43"/>
      <c r="R40" s="43"/>
      <c r="S40" s="43"/>
      <c r="T40" s="43"/>
      <c r="U40" s="43"/>
      <c r="V40" s="43"/>
      <c r="W40" s="43"/>
      <c r="X40" s="43"/>
      <c r="Y40" s="43"/>
    </row>
    <row r="41">
      <c r="A41" s="138"/>
      <c r="B41" s="49"/>
      <c r="C41" s="45"/>
      <c r="D41" s="45" t="s">
        <v>249</v>
      </c>
      <c r="E41" s="45" t="s">
        <v>250</v>
      </c>
      <c r="F41" s="45" t="s">
        <v>251</v>
      </c>
      <c r="G41" s="59" t="s">
        <v>252</v>
      </c>
      <c r="H41" s="59"/>
      <c r="I41" s="43"/>
      <c r="J41" s="43"/>
      <c r="K41" s="43"/>
      <c r="L41" s="43"/>
      <c r="M41" s="43"/>
      <c r="N41" s="43"/>
      <c r="O41" s="43"/>
      <c r="P41" s="43"/>
      <c r="Q41" s="43"/>
      <c r="R41" s="43"/>
      <c r="S41" s="43"/>
      <c r="T41" s="43"/>
      <c r="U41" s="43"/>
      <c r="V41" s="43"/>
      <c r="W41" s="43"/>
      <c r="X41" s="43"/>
      <c r="Y41" s="43"/>
    </row>
    <row r="42">
      <c r="A42" s="138"/>
      <c r="B42" s="49"/>
      <c r="C42" s="147" t="s">
        <v>226</v>
      </c>
      <c r="D42" s="165">
        <f>'Ratios 2022'!D49</f>
        <v>2.115349687</v>
      </c>
      <c r="E42" s="165">
        <f>'Ratios 2023'!D49</f>
        <v>2.929567731</v>
      </c>
      <c r="F42" s="165">
        <f>'Ratios 2024'!D49</f>
        <v>4.076862055</v>
      </c>
      <c r="G42" s="183">
        <f>if((D42+E42+F42=0),0,(D42+E42+F42)/3)</f>
        <v>3.040593158</v>
      </c>
      <c r="H42" s="149" t="s">
        <v>227</v>
      </c>
      <c r="I42" s="43"/>
      <c r="J42" s="43"/>
      <c r="K42" s="43"/>
      <c r="L42" s="43"/>
      <c r="M42" s="43"/>
      <c r="N42" s="43"/>
      <c r="O42" s="43"/>
      <c r="P42" s="43"/>
      <c r="Q42" s="43"/>
      <c r="R42" s="43"/>
      <c r="S42" s="43"/>
      <c r="T42" s="43"/>
      <c r="U42" s="43"/>
      <c r="V42" s="43"/>
      <c r="W42" s="43"/>
      <c r="X42" s="43"/>
      <c r="Y42" s="43"/>
    </row>
    <row r="43">
      <c r="A43" s="138"/>
      <c r="B43" s="52"/>
      <c r="C43" s="112"/>
      <c r="D43" s="112"/>
      <c r="E43" s="112"/>
      <c r="F43" s="146"/>
      <c r="G43" s="146"/>
      <c r="H43" s="146"/>
      <c r="I43" s="43"/>
      <c r="J43" s="43"/>
      <c r="K43" s="43"/>
      <c r="L43" s="43"/>
      <c r="M43" s="43"/>
      <c r="N43" s="43"/>
      <c r="O43" s="43"/>
      <c r="P43" s="43"/>
      <c r="Q43" s="43"/>
      <c r="R43" s="43"/>
      <c r="S43" s="43"/>
      <c r="T43" s="43"/>
      <c r="U43" s="43"/>
      <c r="V43" s="43"/>
      <c r="W43" s="43"/>
      <c r="X43" s="43"/>
      <c r="Y43" s="43"/>
    </row>
    <row r="44">
      <c r="A44" s="140" t="s">
        <v>228</v>
      </c>
      <c r="B44" s="5"/>
      <c r="C44" s="157"/>
      <c r="D44" s="157"/>
      <c r="E44" s="113"/>
      <c r="F44" s="158"/>
      <c r="G44" s="158"/>
      <c r="H44" s="158"/>
      <c r="I44" s="58"/>
      <c r="J44" s="58"/>
      <c r="K44" s="58"/>
      <c r="L44" s="58"/>
      <c r="M44" s="58"/>
      <c r="N44" s="58"/>
      <c r="O44" s="58"/>
      <c r="P44" s="58"/>
      <c r="Q44" s="58"/>
      <c r="R44" s="58"/>
      <c r="S44" s="58"/>
      <c r="T44" s="58"/>
      <c r="U44" s="58"/>
      <c r="V44" s="58"/>
      <c r="W44" s="58"/>
      <c r="X44" s="58"/>
      <c r="Y44" s="58"/>
    </row>
    <row r="45">
      <c r="A45" s="138"/>
      <c r="B45" s="143" t="s">
        <v>229</v>
      </c>
      <c r="C45" s="138"/>
      <c r="D45" s="138"/>
      <c r="E45" s="112"/>
      <c r="F45" s="146"/>
      <c r="G45" s="146"/>
      <c r="H45" s="146"/>
      <c r="I45" s="43"/>
      <c r="J45" s="43"/>
      <c r="K45" s="43"/>
      <c r="L45" s="43"/>
      <c r="M45" s="43"/>
      <c r="N45" s="43"/>
      <c r="O45" s="43"/>
      <c r="P45" s="43"/>
      <c r="Q45" s="43"/>
      <c r="R45" s="43"/>
      <c r="S45" s="43"/>
      <c r="T45" s="43"/>
      <c r="U45" s="43"/>
      <c r="V45" s="43"/>
      <c r="W45" s="43"/>
      <c r="X45" s="43"/>
      <c r="Y45" s="43"/>
    </row>
    <row r="46">
      <c r="A46" s="138"/>
      <c r="B46" s="49"/>
      <c r="C46" s="45"/>
      <c r="D46" s="45" t="s">
        <v>249</v>
      </c>
      <c r="E46" s="45" t="s">
        <v>250</v>
      </c>
      <c r="F46" s="45" t="s">
        <v>251</v>
      </c>
      <c r="G46" s="59" t="s">
        <v>252</v>
      </c>
      <c r="H46" s="59"/>
      <c r="I46" s="43"/>
      <c r="J46" s="43"/>
      <c r="K46" s="43"/>
      <c r="L46" s="43"/>
      <c r="M46" s="43"/>
      <c r="N46" s="43"/>
      <c r="O46" s="43"/>
      <c r="P46" s="43"/>
      <c r="Q46" s="43"/>
      <c r="R46" s="43"/>
      <c r="S46" s="43"/>
      <c r="T46" s="43"/>
      <c r="U46" s="43"/>
      <c r="V46" s="43"/>
      <c r="W46" s="43"/>
      <c r="X46" s="43"/>
      <c r="Y46" s="43"/>
    </row>
    <row r="47">
      <c r="A47" s="138"/>
      <c r="B47" s="49"/>
      <c r="C47" s="147" t="s">
        <v>232</v>
      </c>
      <c r="D47" s="148">
        <f>'Ratios 2022'!D54</f>
        <v>0.5385899481</v>
      </c>
      <c r="E47" s="148">
        <f>'Ratios 2023'!D54</f>
        <v>0.549454996</v>
      </c>
      <c r="F47" s="148">
        <f>'Ratios 2024'!D54</f>
        <v>0.7136807085</v>
      </c>
      <c r="G47" s="177">
        <f>average(D47:F47)</f>
        <v>0.6005752175</v>
      </c>
      <c r="H47" s="149" t="s">
        <v>233</v>
      </c>
      <c r="I47" s="43"/>
      <c r="J47" s="43"/>
      <c r="K47" s="43"/>
      <c r="L47" s="43"/>
      <c r="M47" s="43"/>
      <c r="N47" s="43"/>
      <c r="O47" s="43"/>
      <c r="P47" s="43"/>
      <c r="Q47" s="43"/>
      <c r="R47" s="43"/>
      <c r="S47" s="43"/>
      <c r="T47" s="43"/>
      <c r="U47" s="43"/>
      <c r="V47" s="43"/>
      <c r="W47" s="43"/>
      <c r="X47" s="43"/>
      <c r="Y47" s="43"/>
    </row>
    <row r="48">
      <c r="A48" s="138"/>
      <c r="B48" s="52"/>
      <c r="C48" s="112"/>
      <c r="D48" s="112"/>
      <c r="E48" s="112"/>
      <c r="F48" s="146"/>
      <c r="G48" s="146"/>
      <c r="H48" s="146"/>
      <c r="I48" s="43"/>
      <c r="J48" s="43"/>
      <c r="K48" s="43"/>
      <c r="L48" s="43"/>
      <c r="M48" s="43"/>
      <c r="N48" s="43"/>
      <c r="O48" s="43"/>
      <c r="P48" s="43"/>
      <c r="Q48" s="43"/>
      <c r="R48" s="43"/>
      <c r="S48" s="43"/>
      <c r="T48" s="43"/>
      <c r="U48" s="43"/>
      <c r="V48" s="43"/>
      <c r="W48" s="43"/>
      <c r="X48" s="43"/>
      <c r="Y48" s="43"/>
    </row>
    <row r="49">
      <c r="A49" s="140" t="s">
        <v>234</v>
      </c>
      <c r="B49" s="5"/>
      <c r="C49" s="157"/>
      <c r="D49" s="157"/>
      <c r="E49" s="113"/>
      <c r="F49" s="158"/>
      <c r="G49" s="158"/>
      <c r="H49" s="158"/>
      <c r="I49" s="58"/>
      <c r="J49" s="58"/>
      <c r="K49" s="58"/>
      <c r="L49" s="58"/>
      <c r="M49" s="58"/>
      <c r="N49" s="58"/>
      <c r="O49" s="58"/>
      <c r="P49" s="58"/>
      <c r="Q49" s="58"/>
      <c r="R49" s="58"/>
      <c r="S49" s="58"/>
      <c r="T49" s="58"/>
      <c r="U49" s="58"/>
      <c r="V49" s="58"/>
      <c r="W49" s="58"/>
      <c r="X49" s="58"/>
      <c r="Y49" s="58"/>
    </row>
    <row r="50">
      <c r="A50" s="138"/>
      <c r="B50" s="143" t="s">
        <v>235</v>
      </c>
      <c r="C50" s="138"/>
      <c r="D50" s="138"/>
      <c r="E50" s="112"/>
      <c r="F50" s="146"/>
      <c r="G50" s="146"/>
      <c r="H50" s="146"/>
      <c r="I50" s="43"/>
      <c r="J50" s="43"/>
      <c r="K50" s="43"/>
      <c r="L50" s="43"/>
      <c r="M50" s="43"/>
      <c r="N50" s="43"/>
      <c r="O50" s="43"/>
      <c r="P50" s="43"/>
      <c r="Q50" s="43"/>
      <c r="R50" s="43"/>
      <c r="S50" s="43"/>
      <c r="T50" s="43"/>
      <c r="U50" s="43"/>
      <c r="V50" s="43"/>
      <c r="W50" s="43"/>
      <c r="X50" s="43"/>
      <c r="Y50" s="43"/>
    </row>
    <row r="51">
      <c r="A51" s="138"/>
      <c r="B51" s="49"/>
      <c r="C51" s="45"/>
      <c r="D51" s="45" t="s">
        <v>249</v>
      </c>
      <c r="E51" s="45" t="s">
        <v>250</v>
      </c>
      <c r="F51" s="45" t="s">
        <v>251</v>
      </c>
      <c r="G51" s="59" t="s">
        <v>252</v>
      </c>
      <c r="H51" s="59"/>
      <c r="I51" s="43"/>
      <c r="J51" s="43"/>
      <c r="K51" s="43"/>
      <c r="L51" s="43"/>
      <c r="M51" s="43"/>
      <c r="N51" s="43"/>
      <c r="O51" s="43"/>
      <c r="P51" s="43"/>
      <c r="Q51" s="43"/>
      <c r="R51" s="43"/>
      <c r="S51" s="43"/>
      <c r="T51" s="43"/>
      <c r="U51" s="43"/>
      <c r="V51" s="43"/>
      <c r="W51" s="43"/>
      <c r="X51" s="43"/>
      <c r="Y51" s="43"/>
    </row>
    <row r="52">
      <c r="A52" s="138"/>
      <c r="B52" s="49"/>
      <c r="C52" s="147" t="s">
        <v>238</v>
      </c>
      <c r="D52" s="184">
        <f>'Ratios 2022'!D59</f>
        <v>0</v>
      </c>
      <c r="E52" s="184">
        <f>'Ratios 2023'!D59</f>
        <v>0</v>
      </c>
      <c r="F52" s="184">
        <f>'Ratios 2024'!D59</f>
        <v>0</v>
      </c>
      <c r="G52" s="185">
        <f>average(D52:F52)</f>
        <v>0</v>
      </c>
      <c r="H52" s="149" t="s">
        <v>239</v>
      </c>
      <c r="I52" s="43"/>
      <c r="J52" s="43"/>
      <c r="K52" s="43"/>
      <c r="L52" s="43"/>
      <c r="M52" s="43"/>
      <c r="N52" s="43"/>
      <c r="O52" s="43"/>
      <c r="P52" s="43"/>
      <c r="Q52" s="43"/>
      <c r="R52" s="43"/>
      <c r="S52" s="43"/>
      <c r="T52" s="43"/>
      <c r="U52" s="43"/>
      <c r="V52" s="43"/>
      <c r="W52" s="43"/>
      <c r="X52" s="43"/>
      <c r="Y52" s="43"/>
    </row>
    <row r="53">
      <c r="A53" s="138"/>
      <c r="B53" s="52"/>
      <c r="C53" s="112"/>
      <c r="D53" s="112"/>
      <c r="E53" s="112"/>
      <c r="F53" s="146"/>
      <c r="G53" s="146"/>
      <c r="H53" s="146"/>
      <c r="I53" s="43"/>
      <c r="J53" s="43"/>
      <c r="K53" s="43"/>
      <c r="L53" s="43"/>
      <c r="M53" s="43"/>
      <c r="N53" s="43"/>
      <c r="O53" s="43"/>
      <c r="P53" s="43"/>
      <c r="Q53" s="43"/>
      <c r="R53" s="43"/>
      <c r="S53" s="43"/>
      <c r="T53" s="43"/>
      <c r="U53" s="43"/>
      <c r="V53" s="43"/>
      <c r="W53" s="43"/>
      <c r="X53" s="43"/>
      <c r="Y53" s="43"/>
    </row>
    <row r="54">
      <c r="A54" s="43"/>
      <c r="B54" s="169"/>
      <c r="C54" s="43"/>
      <c r="D54" s="43"/>
      <c r="E54" s="43"/>
      <c r="F54" s="170"/>
      <c r="G54" s="170"/>
      <c r="H54" s="170"/>
      <c r="I54" s="43"/>
      <c r="J54" s="43"/>
      <c r="K54" s="43"/>
      <c r="L54" s="43"/>
      <c r="M54" s="43"/>
      <c r="N54" s="43"/>
      <c r="O54" s="43"/>
      <c r="P54" s="43"/>
      <c r="Q54" s="43"/>
      <c r="R54" s="43"/>
      <c r="S54" s="43"/>
      <c r="T54" s="43"/>
      <c r="U54" s="43"/>
      <c r="V54" s="43"/>
      <c r="W54" s="43"/>
      <c r="X54" s="43"/>
      <c r="Y54" s="43"/>
    </row>
    <row r="55">
      <c r="A55" s="43"/>
      <c r="B55" s="169"/>
      <c r="C55" s="43"/>
      <c r="D55" s="43"/>
      <c r="E55" s="43"/>
      <c r="F55" s="170"/>
      <c r="G55" s="170"/>
      <c r="H55" s="170"/>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69"/>
      <c r="C57" s="43"/>
      <c r="D57" s="43"/>
      <c r="E57" s="43"/>
      <c r="F57" s="170"/>
      <c r="G57" s="170"/>
      <c r="H57" s="170"/>
      <c r="I57" s="43"/>
      <c r="J57" s="43"/>
      <c r="K57" s="43"/>
      <c r="L57" s="43"/>
      <c r="M57" s="43"/>
      <c r="N57" s="43"/>
      <c r="O57" s="43"/>
      <c r="P57" s="43"/>
      <c r="Q57" s="43"/>
      <c r="R57" s="43"/>
      <c r="S57" s="43"/>
      <c r="T57" s="43"/>
      <c r="U57" s="43"/>
      <c r="V57" s="43"/>
      <c r="W57" s="43"/>
      <c r="X57" s="43"/>
      <c r="Y57" s="43"/>
    </row>
    <row r="58">
      <c r="A58" s="43"/>
      <c r="B58" s="169"/>
      <c r="C58" s="43"/>
      <c r="D58" s="43"/>
      <c r="E58" s="43"/>
      <c r="F58" s="170"/>
      <c r="G58" s="170"/>
      <c r="H58" s="170"/>
      <c r="I58" s="43"/>
      <c r="J58" s="43"/>
      <c r="K58" s="43"/>
      <c r="L58" s="43"/>
      <c r="M58" s="43"/>
      <c r="N58" s="43"/>
      <c r="O58" s="43"/>
      <c r="P58" s="43"/>
      <c r="Q58" s="43"/>
      <c r="R58" s="43"/>
      <c r="S58" s="43"/>
      <c r="T58" s="43"/>
      <c r="U58" s="43"/>
      <c r="V58" s="43"/>
      <c r="W58" s="43"/>
      <c r="X58" s="43"/>
      <c r="Y58" s="43"/>
    </row>
    <row r="59">
      <c r="A59" s="43"/>
      <c r="B59" s="169"/>
      <c r="C59" s="43"/>
      <c r="D59" s="43"/>
      <c r="E59" s="43"/>
      <c r="F59" s="170"/>
      <c r="G59" s="170"/>
      <c r="H59" s="170"/>
      <c r="I59" s="43"/>
      <c r="J59" s="43"/>
      <c r="K59" s="43"/>
      <c r="L59" s="43"/>
      <c r="M59" s="43"/>
      <c r="N59" s="43"/>
      <c r="O59" s="43"/>
      <c r="P59" s="43"/>
      <c r="Q59" s="43"/>
      <c r="R59" s="43"/>
      <c r="S59" s="43"/>
      <c r="T59" s="43"/>
      <c r="U59" s="43"/>
      <c r="V59" s="43"/>
      <c r="W59" s="43"/>
      <c r="X59" s="43"/>
      <c r="Y59" s="43"/>
    </row>
    <row r="60">
      <c r="A60" s="43"/>
      <c r="B60" s="169"/>
      <c r="C60" s="43"/>
      <c r="D60" s="43"/>
      <c r="E60" s="43"/>
      <c r="F60" s="170"/>
      <c r="G60" s="170"/>
      <c r="H60" s="170"/>
      <c r="I60" s="43"/>
      <c r="J60" s="43"/>
      <c r="K60" s="43"/>
      <c r="L60" s="43"/>
      <c r="M60" s="43"/>
      <c r="N60" s="43"/>
      <c r="O60" s="43"/>
      <c r="P60" s="43"/>
      <c r="Q60" s="43"/>
      <c r="R60" s="43"/>
      <c r="S60" s="43"/>
      <c r="T60" s="43"/>
      <c r="U60" s="43"/>
      <c r="V60" s="43"/>
      <c r="W60" s="43"/>
      <c r="X60" s="43"/>
      <c r="Y60" s="43"/>
    </row>
    <row r="61">
      <c r="A61" s="43"/>
      <c r="B61" s="169"/>
      <c r="C61" s="43"/>
      <c r="D61" s="43"/>
      <c r="E61" s="43"/>
      <c r="F61" s="170"/>
      <c r="G61" s="170"/>
      <c r="H61" s="170"/>
      <c r="I61" s="43"/>
      <c r="J61" s="43"/>
      <c r="K61" s="43"/>
      <c r="L61" s="43"/>
      <c r="M61" s="43"/>
      <c r="N61" s="43"/>
      <c r="O61" s="43"/>
      <c r="P61" s="43"/>
      <c r="Q61" s="43"/>
      <c r="R61" s="43"/>
      <c r="S61" s="43"/>
      <c r="T61" s="43"/>
      <c r="U61" s="43"/>
      <c r="V61" s="43"/>
      <c r="W61" s="43"/>
      <c r="X61" s="43"/>
      <c r="Y61" s="43"/>
    </row>
    <row r="62">
      <c r="A62" s="43"/>
      <c r="B62" s="169"/>
      <c r="C62" s="43"/>
      <c r="D62" s="43"/>
      <c r="E62" s="43"/>
      <c r="F62" s="170"/>
      <c r="G62" s="43"/>
      <c r="H62" s="43"/>
      <c r="I62" s="43"/>
      <c r="J62" s="43"/>
      <c r="K62" s="43"/>
      <c r="L62" s="43"/>
      <c r="M62" s="43"/>
      <c r="N62" s="43"/>
      <c r="O62" s="43"/>
      <c r="P62" s="43"/>
      <c r="Q62" s="43"/>
      <c r="R62" s="43"/>
      <c r="S62" s="43"/>
      <c r="T62" s="43"/>
      <c r="U62" s="43"/>
      <c r="V62" s="43"/>
      <c r="W62" s="43"/>
      <c r="X62" s="43"/>
      <c r="Y62" s="43"/>
    </row>
    <row r="63">
      <c r="A63" s="43"/>
      <c r="B63" s="169"/>
      <c r="C63" s="43"/>
      <c r="D63" s="43"/>
      <c r="E63" s="43"/>
      <c r="F63" s="170"/>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0"/>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0"/>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0"/>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0"/>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0"/>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0"/>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0"/>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0"/>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0"/>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0"/>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0"/>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0"/>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0"/>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0"/>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0"/>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0"/>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0"/>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0"/>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0"/>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0"/>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0"/>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0"/>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0"/>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0"/>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0"/>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0"/>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0"/>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0"/>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0"/>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0"/>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0"/>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0"/>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0"/>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0"/>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0"/>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0"/>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0"/>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0"/>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0"/>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0"/>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0"/>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0"/>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0"/>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0"/>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0"/>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0"/>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0"/>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0"/>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0"/>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0"/>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0"/>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0"/>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0"/>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0"/>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0"/>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0"/>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0"/>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0"/>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0"/>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0"/>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0"/>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0"/>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0"/>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0"/>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0"/>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0"/>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0"/>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0"/>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0"/>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0"/>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0"/>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0"/>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0"/>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0"/>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0"/>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0"/>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0"/>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0"/>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0"/>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0"/>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0"/>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0"/>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0"/>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0"/>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0"/>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0"/>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0"/>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0"/>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0"/>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0"/>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0"/>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0"/>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0"/>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0"/>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0"/>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0"/>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0"/>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0"/>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0"/>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0"/>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0"/>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0"/>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0"/>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0"/>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0"/>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0"/>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0"/>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0"/>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0"/>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0"/>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0"/>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0"/>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0"/>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0"/>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0"/>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0"/>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0"/>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0"/>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0"/>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0"/>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0"/>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0"/>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0"/>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0"/>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0"/>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0"/>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0"/>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0"/>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0"/>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0"/>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0"/>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0"/>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0"/>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0"/>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0"/>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0"/>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0"/>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0"/>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0"/>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0"/>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0"/>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0"/>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0"/>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0"/>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0"/>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0"/>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0"/>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0"/>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0"/>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0"/>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0"/>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0"/>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0"/>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0"/>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0"/>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0"/>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0"/>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0"/>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0"/>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0"/>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0"/>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0"/>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0"/>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0"/>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0"/>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0"/>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0"/>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0"/>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0"/>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0"/>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0"/>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0"/>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0"/>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0"/>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0"/>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0"/>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0"/>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0"/>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0"/>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0"/>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0"/>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0"/>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0"/>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0"/>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0"/>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0"/>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0"/>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0"/>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0"/>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0"/>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0"/>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0"/>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0"/>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0"/>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0"/>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0"/>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0"/>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0"/>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0"/>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0"/>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0"/>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0"/>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0"/>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0"/>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0"/>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0"/>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0"/>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0"/>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0"/>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0"/>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0"/>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0"/>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0"/>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0"/>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0"/>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0"/>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0"/>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0"/>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0"/>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0"/>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0"/>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0"/>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0"/>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0"/>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0"/>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0"/>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0"/>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0"/>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0"/>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0"/>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0"/>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0"/>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0"/>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0"/>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0"/>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0"/>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0"/>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0"/>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0"/>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0"/>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0"/>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0"/>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0"/>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0"/>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0"/>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0"/>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0"/>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0"/>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0"/>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0"/>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0"/>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0"/>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0"/>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0"/>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0"/>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0"/>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0"/>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0"/>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0"/>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0"/>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0"/>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0"/>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0"/>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0"/>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0"/>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0"/>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0"/>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0"/>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0"/>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0"/>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0"/>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0"/>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0"/>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0"/>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0"/>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0"/>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0"/>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0"/>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0"/>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0"/>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0"/>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0"/>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0"/>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0"/>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0"/>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0"/>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0"/>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0"/>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0"/>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0"/>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0"/>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0"/>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0"/>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0"/>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0"/>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0"/>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0"/>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0"/>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0"/>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0"/>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0"/>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0"/>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0"/>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0"/>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0"/>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0"/>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0"/>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0"/>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0"/>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0"/>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0"/>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0"/>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0"/>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0"/>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0"/>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0"/>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0"/>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0"/>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0"/>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0"/>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0"/>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0"/>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0"/>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0"/>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0"/>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0"/>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0"/>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0"/>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0"/>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0"/>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0"/>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0"/>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0"/>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0"/>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0"/>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0"/>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0"/>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0"/>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0"/>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0"/>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0"/>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0"/>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0"/>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0"/>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0"/>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0"/>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0"/>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0"/>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0"/>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0"/>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0"/>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0"/>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0"/>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0"/>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0"/>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0"/>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0"/>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0"/>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0"/>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0"/>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0"/>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0"/>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0"/>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0"/>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0"/>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0"/>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0"/>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0"/>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0"/>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0"/>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0"/>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0"/>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0"/>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0"/>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0"/>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0"/>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0"/>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0"/>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0"/>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0"/>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0"/>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0"/>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0"/>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0"/>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0"/>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0"/>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0"/>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0"/>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0"/>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0"/>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0"/>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0"/>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0"/>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0"/>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0"/>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0"/>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0"/>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0"/>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0"/>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0"/>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0"/>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0"/>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0"/>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0"/>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0"/>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0"/>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0"/>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0"/>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0"/>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0"/>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0"/>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0"/>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0"/>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0"/>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0"/>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0"/>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0"/>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0"/>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0"/>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0"/>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0"/>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0"/>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0"/>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0"/>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0"/>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0"/>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0"/>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0"/>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0"/>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0"/>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0"/>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0"/>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0"/>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0"/>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0"/>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0"/>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0"/>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0"/>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0"/>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0"/>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0"/>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0"/>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0"/>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0"/>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0"/>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0"/>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0"/>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0"/>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0"/>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0"/>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0"/>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0"/>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0"/>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0"/>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0"/>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0"/>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0"/>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0"/>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0"/>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0"/>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0"/>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0"/>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0"/>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0"/>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0"/>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0"/>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0"/>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0"/>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0"/>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0"/>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0"/>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0"/>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0"/>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0"/>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0"/>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0"/>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0"/>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0"/>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0"/>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0"/>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0"/>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0"/>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0"/>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0"/>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0"/>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0"/>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0"/>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0"/>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0"/>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0"/>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0"/>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0"/>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0"/>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0"/>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0"/>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0"/>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0"/>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0"/>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0"/>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0"/>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0"/>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0"/>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0"/>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0"/>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0"/>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0"/>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0"/>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0"/>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0"/>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0"/>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0"/>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0"/>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0"/>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0"/>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0"/>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0"/>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0"/>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0"/>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0"/>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0"/>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0"/>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0"/>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0"/>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0"/>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0"/>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0"/>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0"/>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0"/>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0"/>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0"/>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0"/>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0"/>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0"/>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0"/>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0"/>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0"/>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0"/>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0"/>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0"/>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0"/>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0"/>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0"/>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0"/>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0"/>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0"/>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0"/>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0"/>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0"/>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0"/>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0"/>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0"/>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0"/>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0"/>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0"/>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0"/>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0"/>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0"/>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0"/>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0"/>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0"/>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0"/>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0"/>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0"/>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0"/>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0"/>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0"/>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0"/>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0"/>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0"/>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0"/>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0"/>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0"/>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0"/>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0"/>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0"/>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0"/>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0"/>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0"/>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0"/>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0"/>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0"/>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0"/>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0"/>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0"/>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0"/>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0"/>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0"/>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0"/>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0"/>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0"/>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0"/>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0"/>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0"/>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0"/>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0"/>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0"/>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0"/>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0"/>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0"/>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0"/>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0"/>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0"/>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0"/>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0"/>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0"/>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0"/>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0"/>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0"/>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0"/>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0"/>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0"/>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0"/>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0"/>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0"/>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0"/>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0"/>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0"/>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0"/>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0"/>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0"/>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0"/>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0"/>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0"/>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0"/>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0"/>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0"/>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0"/>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0"/>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0"/>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0"/>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0"/>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0"/>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0"/>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0"/>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0"/>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0"/>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0"/>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0"/>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0"/>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0"/>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0"/>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0"/>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0"/>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0"/>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0"/>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0"/>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0"/>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0"/>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0"/>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0"/>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0"/>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0"/>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0"/>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0"/>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0"/>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0"/>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0"/>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0"/>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0"/>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0"/>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0"/>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0"/>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0"/>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0"/>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0"/>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0"/>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0"/>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0"/>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0"/>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0"/>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0"/>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0"/>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0"/>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0"/>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0"/>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0"/>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0"/>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0"/>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0"/>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0"/>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0"/>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0"/>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0"/>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0"/>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0"/>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0"/>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0"/>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0"/>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0"/>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0"/>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0"/>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0"/>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0"/>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0"/>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0"/>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0"/>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0"/>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0"/>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0"/>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0"/>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0"/>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0"/>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0"/>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0"/>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0"/>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0"/>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0"/>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0"/>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0"/>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0"/>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0"/>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0"/>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0"/>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0"/>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0"/>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0"/>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0"/>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0"/>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0"/>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0"/>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0"/>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0"/>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0"/>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0"/>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0"/>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0"/>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0"/>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0"/>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0"/>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0"/>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0"/>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0"/>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0"/>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0"/>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0"/>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0"/>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0"/>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0"/>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0"/>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0"/>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0"/>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0"/>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0"/>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0"/>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0"/>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0"/>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0"/>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0"/>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0"/>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0"/>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0"/>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0"/>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0"/>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0"/>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0"/>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0"/>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0"/>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0"/>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0"/>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0"/>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0"/>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0"/>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0"/>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0"/>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0"/>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0"/>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0"/>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0"/>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0"/>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0"/>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0"/>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0"/>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0"/>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0"/>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0"/>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0"/>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0"/>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0"/>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0"/>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0"/>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0"/>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0"/>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0"/>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0"/>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0"/>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0"/>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0"/>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0"/>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0"/>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0"/>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0"/>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0"/>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0"/>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0"/>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0"/>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0"/>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0"/>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0"/>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0"/>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0"/>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0"/>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0"/>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0"/>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0"/>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0"/>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0"/>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0"/>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0"/>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0"/>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0"/>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0"/>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0"/>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0"/>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0"/>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0"/>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0"/>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0"/>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0"/>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0"/>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0"/>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0"/>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0"/>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0"/>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0"/>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0"/>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0"/>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0"/>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0"/>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0"/>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0"/>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0"/>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0"/>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0"/>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0"/>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0"/>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0"/>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0"/>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0"/>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0"/>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0"/>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0"/>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0"/>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0"/>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0"/>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0"/>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0"/>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0"/>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0"/>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0"/>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0"/>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0"/>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0"/>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0"/>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0"/>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0"/>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0"/>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0"/>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0"/>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0"/>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0"/>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0"/>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0"/>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0"/>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0"/>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0"/>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0"/>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0"/>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0"/>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0"/>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0"/>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0"/>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0"/>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0"/>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0"/>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0"/>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0"/>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0"/>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0"/>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0"/>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0"/>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0"/>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0"/>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0"/>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0"/>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0"/>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0"/>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0"/>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0"/>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0"/>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0"/>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0"/>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0"/>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0"/>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0"/>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0"/>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0"/>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0"/>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0"/>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0"/>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0"/>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0"/>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0"/>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0"/>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0"/>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0"/>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0"/>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0"/>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0"/>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0"/>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0"/>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0"/>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0"/>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0"/>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0"/>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0"/>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0"/>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0"/>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0"/>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0"/>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0"/>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0"/>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0"/>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0"/>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0"/>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0"/>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0"/>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0"/>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0"/>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0"/>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0"/>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0"/>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0"/>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0"/>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0"/>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0"/>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0"/>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0"/>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0"/>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0"/>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0"/>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0"/>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0"/>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0"/>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0"/>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0"/>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0"/>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0"/>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THE LAB SCHOOL OF WASHINGTON</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THE LAB SCHOOL OF WASHINGTON</v>
      </c>
      <c r="B1" s="5"/>
      <c r="C1" s="2">
        <f>'READ HERE FIRST'!B5</f>
        <v>2022</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309291.0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897296.0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291078.0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1206587</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1.9846392E7</v>
      </c>
      <c r="G10" s="43"/>
      <c r="H10" s="43"/>
      <c r="I10" s="43"/>
      <c r="J10" s="43"/>
      <c r="K10" s="43"/>
      <c r="L10" s="43"/>
      <c r="M10" s="43"/>
      <c r="N10" s="43"/>
      <c r="O10" s="43"/>
      <c r="P10" s="43"/>
      <c r="Q10" s="43"/>
      <c r="R10" s="43"/>
      <c r="S10" s="43"/>
      <c r="T10" s="43"/>
      <c r="U10" s="43"/>
      <c r="V10" s="43"/>
      <c r="W10" s="43"/>
      <c r="X10" s="43"/>
      <c r="Y10" s="43"/>
      <c r="Z10" s="43"/>
    </row>
    <row r="11">
      <c r="A11" s="49"/>
      <c r="B11" s="45" t="s">
        <v>48</v>
      </c>
      <c r="C11" s="60" t="s">
        <v>65</v>
      </c>
      <c r="D11" s="61"/>
      <c r="E11" s="61"/>
      <c r="F11" s="62">
        <v>2179574.0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t="s">
        <v>66</v>
      </c>
      <c r="D12" s="61"/>
      <c r="E12" s="61"/>
      <c r="F12" s="62">
        <v>1140323.0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67</v>
      </c>
      <c r="D16" s="57"/>
      <c r="E16" s="57"/>
      <c r="F16" s="57">
        <f>sum(F10:F15)</f>
        <v>23166289</v>
      </c>
      <c r="G16" s="58"/>
      <c r="H16" s="58"/>
      <c r="I16" s="58"/>
      <c r="J16" s="58"/>
      <c r="K16" s="58"/>
      <c r="L16" s="58"/>
      <c r="M16" s="58"/>
      <c r="N16" s="58"/>
      <c r="O16" s="58"/>
      <c r="P16" s="58"/>
      <c r="Q16" s="58"/>
      <c r="R16" s="58"/>
      <c r="S16" s="58"/>
      <c r="T16" s="58"/>
      <c r="U16" s="58"/>
      <c r="V16" s="58"/>
      <c r="W16" s="58"/>
      <c r="X16" s="58"/>
      <c r="Y16" s="58"/>
      <c r="Z16" s="58"/>
    </row>
    <row r="17">
      <c r="A17" s="65" t="s">
        <v>68</v>
      </c>
      <c r="B17" s="66">
        <v>3.0</v>
      </c>
      <c r="C17" s="67" t="s">
        <v>69</v>
      </c>
      <c r="D17" s="61"/>
      <c r="E17" s="61"/>
      <c r="F17" s="62">
        <v>57106.0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70</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71</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72</v>
      </c>
      <c r="E20" s="73" t="s">
        <v>73</v>
      </c>
      <c r="F20" s="74"/>
      <c r="G20" s="43"/>
      <c r="H20" s="43"/>
      <c r="I20" s="43"/>
      <c r="J20" s="43"/>
      <c r="K20" s="43"/>
      <c r="L20" s="43"/>
      <c r="M20" s="43"/>
      <c r="N20" s="43"/>
      <c r="O20" s="43"/>
      <c r="P20" s="43"/>
      <c r="Q20" s="43"/>
      <c r="R20" s="43"/>
      <c r="S20" s="43"/>
      <c r="T20" s="43"/>
      <c r="U20" s="43"/>
      <c r="V20" s="43"/>
      <c r="W20" s="43"/>
      <c r="X20" s="43"/>
      <c r="Y20" s="43"/>
      <c r="Z20" s="43"/>
    </row>
    <row r="21">
      <c r="A21" s="49"/>
      <c r="B21" s="59" t="s">
        <v>74</v>
      </c>
      <c r="C21" s="46" t="s">
        <v>75</v>
      </c>
      <c r="D21" s="50">
        <v>74357.0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76</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77</v>
      </c>
      <c r="D23" s="75">
        <f t="shared" ref="D23:E23" si="1">D21-D22</f>
        <v>74357</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78</v>
      </c>
      <c r="D24" s="56"/>
      <c r="E24" s="56"/>
      <c r="F24" s="57">
        <f>sum(D23:E23)</f>
        <v>74357</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79</v>
      </c>
      <c r="E25" s="73" t="s">
        <v>80</v>
      </c>
      <c r="F25" s="74"/>
      <c r="G25" s="76"/>
      <c r="H25" s="43"/>
      <c r="I25" s="43"/>
      <c r="J25" s="43"/>
      <c r="K25" s="43"/>
      <c r="L25" s="43"/>
      <c r="M25" s="43"/>
      <c r="N25" s="43"/>
      <c r="O25" s="43"/>
      <c r="P25" s="43"/>
      <c r="Q25" s="43"/>
      <c r="R25" s="43"/>
      <c r="S25" s="43"/>
      <c r="T25" s="43"/>
      <c r="U25" s="43"/>
      <c r="V25" s="43"/>
      <c r="W25" s="43"/>
      <c r="X25" s="43"/>
      <c r="Y25" s="43"/>
      <c r="Z25" s="43"/>
    </row>
    <row r="26">
      <c r="A26" s="49"/>
      <c r="B26" s="45" t="s">
        <v>81</v>
      </c>
      <c r="C26" s="77" t="s">
        <v>82</v>
      </c>
      <c r="D26" s="50">
        <v>285354.0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83</v>
      </c>
      <c r="D27" s="50">
        <v>291078.0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84</v>
      </c>
      <c r="D28" s="75">
        <f t="shared" ref="D28:E28" si="2">D26-D27</f>
        <v>-5724</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85</v>
      </c>
      <c r="D29" s="57"/>
      <c r="E29" s="57"/>
      <c r="F29" s="57">
        <f>sum(D28:E28)</f>
        <v>-5724</v>
      </c>
      <c r="G29" s="58"/>
      <c r="H29" s="58"/>
      <c r="I29" s="58"/>
      <c r="J29" s="58"/>
      <c r="K29" s="58"/>
      <c r="L29" s="58"/>
      <c r="M29" s="58"/>
      <c r="N29" s="58"/>
      <c r="O29" s="58"/>
      <c r="P29" s="58"/>
      <c r="Q29" s="58"/>
      <c r="R29" s="58"/>
      <c r="S29" s="58"/>
      <c r="T29" s="58"/>
      <c r="U29" s="58"/>
      <c r="V29" s="58"/>
      <c r="W29" s="58"/>
      <c r="X29" s="58"/>
      <c r="Y29" s="58"/>
      <c r="Z29" s="58"/>
    </row>
    <row r="30">
      <c r="A30" s="49"/>
      <c r="B30" s="59" t="s">
        <v>86</v>
      </c>
      <c r="C30" s="51" t="s">
        <v>87</v>
      </c>
      <c r="D30" s="51"/>
      <c r="E30" s="48">
        <v>33600.0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88</v>
      </c>
      <c r="D31" s="74"/>
      <c r="E31" s="48">
        <v>160343.0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89</v>
      </c>
      <c r="D32" s="78"/>
      <c r="E32" s="79"/>
      <c r="F32" s="57">
        <f>E30-E31</f>
        <v>-126743</v>
      </c>
      <c r="G32" s="43"/>
      <c r="H32" s="43"/>
      <c r="I32" s="43"/>
      <c r="J32" s="43"/>
      <c r="K32" s="43"/>
      <c r="L32" s="43"/>
      <c r="M32" s="43"/>
      <c r="N32" s="43"/>
      <c r="O32" s="43"/>
      <c r="P32" s="43"/>
      <c r="Q32" s="43"/>
      <c r="R32" s="43"/>
      <c r="S32" s="43"/>
      <c r="T32" s="43"/>
      <c r="U32" s="43"/>
      <c r="V32" s="43"/>
      <c r="W32" s="43"/>
      <c r="X32" s="43"/>
      <c r="Y32" s="43"/>
      <c r="Z32" s="43"/>
    </row>
    <row r="33">
      <c r="A33" s="49"/>
      <c r="B33" s="80" t="s">
        <v>90</v>
      </c>
      <c r="C33" s="51" t="s">
        <v>91</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92</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93</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94</v>
      </c>
      <c r="C36" s="51" t="s">
        <v>95</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96</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97</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98</v>
      </c>
      <c r="C39" s="83"/>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99</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67</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100</v>
      </c>
      <c r="D44" s="88"/>
      <c r="E44" s="88"/>
      <c r="F44" s="89">
        <f>sum(F16:F43)+F9</f>
        <v>24371872</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THE LAB SCHOOL OF WASHINGTON</v>
      </c>
      <c r="B1" s="2">
        <f>'READ HERE FIRST'!B5</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101</v>
      </c>
      <c r="D2" s="42" t="s">
        <v>102</v>
      </c>
      <c r="E2" s="42" t="s">
        <v>103</v>
      </c>
      <c r="F2" s="42" t="s">
        <v>104</v>
      </c>
      <c r="G2" s="43"/>
      <c r="H2" s="43"/>
      <c r="I2" s="43"/>
      <c r="J2" s="43"/>
      <c r="K2" s="43"/>
      <c r="L2" s="43"/>
      <c r="M2" s="43"/>
      <c r="N2" s="43"/>
      <c r="O2" s="43"/>
      <c r="P2" s="43"/>
      <c r="Q2" s="43"/>
      <c r="R2" s="43"/>
      <c r="S2" s="43"/>
      <c r="T2" s="43"/>
      <c r="U2" s="43"/>
      <c r="V2" s="43"/>
      <c r="W2" s="43"/>
      <c r="X2" s="43"/>
      <c r="Y2" s="43"/>
      <c r="Z2" s="43"/>
    </row>
    <row r="3">
      <c r="A3" s="80">
        <v>1.0</v>
      </c>
      <c r="B3" s="96" t="s">
        <v>105</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106</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107</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108</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109</v>
      </c>
      <c r="C7" s="98">
        <f t="shared" si="1"/>
        <v>810052</v>
      </c>
      <c r="D7" s="99">
        <v>70917.0</v>
      </c>
      <c r="E7" s="99">
        <v>668218.0</v>
      </c>
      <c r="F7" s="99">
        <v>70917.0</v>
      </c>
      <c r="G7" s="43"/>
      <c r="H7" s="43"/>
      <c r="I7" s="43"/>
      <c r="J7" s="43"/>
      <c r="K7" s="43"/>
      <c r="L7" s="43"/>
      <c r="M7" s="43"/>
      <c r="N7" s="43"/>
      <c r="O7" s="43"/>
      <c r="P7" s="43"/>
      <c r="Q7" s="43"/>
      <c r="R7" s="43"/>
      <c r="S7" s="43"/>
      <c r="T7" s="43"/>
      <c r="U7" s="43"/>
      <c r="V7" s="43"/>
      <c r="W7" s="43"/>
      <c r="X7" s="43"/>
      <c r="Y7" s="43"/>
      <c r="Z7" s="43"/>
    </row>
    <row r="8">
      <c r="A8" s="80">
        <v>6.0</v>
      </c>
      <c r="B8" s="96" t="s">
        <v>110</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111</v>
      </c>
      <c r="C9" s="98">
        <f t="shared" si="1"/>
        <v>13473644</v>
      </c>
      <c r="D9" s="99">
        <v>1.2181451E7</v>
      </c>
      <c r="E9" s="99">
        <v>1068687.0</v>
      </c>
      <c r="F9" s="99">
        <v>223506.0</v>
      </c>
      <c r="G9" s="43"/>
      <c r="H9" s="43"/>
      <c r="I9" s="43"/>
      <c r="J9" s="43"/>
      <c r="K9" s="43"/>
      <c r="L9" s="43"/>
      <c r="M9" s="43"/>
      <c r="N9" s="43"/>
      <c r="O9" s="43"/>
      <c r="P9" s="43"/>
      <c r="Q9" s="43"/>
      <c r="R9" s="43"/>
      <c r="S9" s="43"/>
      <c r="T9" s="43"/>
      <c r="U9" s="43"/>
      <c r="V9" s="43"/>
      <c r="W9" s="43"/>
      <c r="X9" s="43"/>
      <c r="Y9" s="43"/>
      <c r="Z9" s="43"/>
    </row>
    <row r="10">
      <c r="A10" s="80">
        <v>8.0</v>
      </c>
      <c r="B10" s="96" t="s">
        <v>112</v>
      </c>
      <c r="C10" s="98">
        <f t="shared" si="1"/>
        <v>400618</v>
      </c>
      <c r="D10" s="99">
        <v>382475.0</v>
      </c>
      <c r="E10" s="99">
        <v>13299.0</v>
      </c>
      <c r="F10" s="99">
        <v>4844.0</v>
      </c>
      <c r="G10" s="43"/>
      <c r="H10" s="43"/>
      <c r="I10" s="43"/>
      <c r="J10" s="43"/>
      <c r="K10" s="43"/>
      <c r="L10" s="43"/>
      <c r="M10" s="43"/>
      <c r="N10" s="43"/>
      <c r="O10" s="43"/>
      <c r="P10" s="43"/>
      <c r="Q10" s="43"/>
      <c r="R10" s="43"/>
      <c r="S10" s="43"/>
      <c r="T10" s="43"/>
      <c r="U10" s="43"/>
      <c r="V10" s="43"/>
      <c r="W10" s="43"/>
      <c r="X10" s="43"/>
      <c r="Y10" s="43"/>
      <c r="Z10" s="43"/>
    </row>
    <row r="11">
      <c r="A11" s="45">
        <v>9.0</v>
      </c>
      <c r="B11" s="46" t="s">
        <v>113</v>
      </c>
      <c r="C11" s="98">
        <f t="shared" si="1"/>
        <v>1006866</v>
      </c>
      <c r="D11" s="99">
        <v>880178.0</v>
      </c>
      <c r="E11" s="99">
        <v>104537.0</v>
      </c>
      <c r="F11" s="99">
        <v>22151.0</v>
      </c>
      <c r="G11" s="43"/>
      <c r="H11" s="43"/>
      <c r="I11" s="43"/>
      <c r="J11" s="43"/>
      <c r="K11" s="43"/>
      <c r="L11" s="43"/>
      <c r="M11" s="43"/>
      <c r="N11" s="43"/>
      <c r="O11" s="43"/>
      <c r="P11" s="43"/>
      <c r="Q11" s="43"/>
      <c r="R11" s="43"/>
      <c r="S11" s="43"/>
      <c r="T11" s="43"/>
      <c r="U11" s="43"/>
      <c r="V11" s="43"/>
      <c r="W11" s="43"/>
      <c r="X11" s="43"/>
      <c r="Y11" s="43"/>
      <c r="Z11" s="43"/>
    </row>
    <row r="12">
      <c r="A12" s="45">
        <v>10.0</v>
      </c>
      <c r="B12" s="46" t="s">
        <v>114</v>
      </c>
      <c r="C12" s="98">
        <f t="shared" si="1"/>
        <v>1123268</v>
      </c>
      <c r="D12" s="99">
        <v>958377.0</v>
      </c>
      <c r="E12" s="99">
        <v>139564.0</v>
      </c>
      <c r="F12" s="99">
        <v>25327.0</v>
      </c>
      <c r="G12" s="43"/>
      <c r="H12" s="43"/>
      <c r="I12" s="43"/>
      <c r="J12" s="43"/>
      <c r="K12" s="43"/>
      <c r="L12" s="43"/>
      <c r="M12" s="43"/>
      <c r="N12" s="43"/>
      <c r="O12" s="43"/>
      <c r="P12" s="43"/>
      <c r="Q12" s="43"/>
      <c r="R12" s="43"/>
      <c r="S12" s="43"/>
      <c r="T12" s="43"/>
      <c r="U12" s="43"/>
      <c r="V12" s="43"/>
      <c r="W12" s="43"/>
      <c r="X12" s="43"/>
      <c r="Y12" s="43"/>
      <c r="Z12" s="43"/>
    </row>
    <row r="13">
      <c r="A13" s="45">
        <v>11.0</v>
      </c>
      <c r="B13" s="46" t="s">
        <v>115</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116</v>
      </c>
      <c r="B14" s="46" t="s">
        <v>117</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118</v>
      </c>
      <c r="C15" s="98">
        <f t="shared" si="1"/>
        <v>117051</v>
      </c>
      <c r="D15" s="99">
        <v>0.0</v>
      </c>
      <c r="E15" s="99">
        <v>117051.0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119</v>
      </c>
      <c r="C16" s="98">
        <f t="shared" si="1"/>
        <v>53900</v>
      </c>
      <c r="D16" s="99">
        <v>0.0</v>
      </c>
      <c r="E16" s="99">
        <v>53900.0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120</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121</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122</v>
      </c>
      <c r="C19" s="98">
        <f t="shared" si="1"/>
        <v>31869</v>
      </c>
      <c r="D19" s="99">
        <v>0.0</v>
      </c>
      <c r="E19" s="99">
        <v>31869.0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123</v>
      </c>
      <c r="C20" s="98">
        <f t="shared" si="1"/>
        <v>553230</v>
      </c>
      <c r="D20" s="99">
        <v>103991.0</v>
      </c>
      <c r="E20" s="99">
        <v>324646.0</v>
      </c>
      <c r="F20" s="99">
        <v>124593.0</v>
      </c>
      <c r="G20" s="43"/>
      <c r="H20" s="43"/>
      <c r="I20" s="43"/>
      <c r="J20" s="43"/>
      <c r="K20" s="43"/>
      <c r="L20" s="43"/>
      <c r="M20" s="43"/>
      <c r="N20" s="43"/>
      <c r="O20" s="43"/>
      <c r="P20" s="43"/>
      <c r="Q20" s="43"/>
      <c r="R20" s="43"/>
      <c r="S20" s="43"/>
      <c r="T20" s="43"/>
      <c r="U20" s="43"/>
      <c r="V20" s="43"/>
      <c r="W20" s="43"/>
      <c r="X20" s="43"/>
      <c r="Y20" s="43"/>
      <c r="Z20" s="43"/>
    </row>
    <row r="21">
      <c r="A21" s="45">
        <v>12.0</v>
      </c>
      <c r="B21" s="46" t="s">
        <v>124</v>
      </c>
      <c r="C21" s="98">
        <f t="shared" si="1"/>
        <v>28120</v>
      </c>
      <c r="D21" s="99">
        <v>0.0</v>
      </c>
      <c r="E21" s="99">
        <v>28120.0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125</v>
      </c>
      <c r="C22" s="98">
        <f t="shared" si="1"/>
        <v>34552</v>
      </c>
      <c r="D22" s="99">
        <v>503.0</v>
      </c>
      <c r="E22" s="99">
        <v>15098.0</v>
      </c>
      <c r="F22" s="99">
        <v>18951.0</v>
      </c>
      <c r="G22" s="43"/>
      <c r="H22" s="43"/>
      <c r="I22" s="43"/>
      <c r="J22" s="43"/>
      <c r="K22" s="43"/>
      <c r="L22" s="43"/>
      <c r="M22" s="43"/>
      <c r="N22" s="43"/>
      <c r="O22" s="43"/>
      <c r="P22" s="43"/>
      <c r="Q22" s="43"/>
      <c r="R22" s="43"/>
      <c r="S22" s="43"/>
      <c r="T22" s="43"/>
      <c r="U22" s="43"/>
      <c r="V22" s="43"/>
      <c r="W22" s="43"/>
      <c r="X22" s="43"/>
      <c r="Y22" s="43"/>
      <c r="Z22" s="43"/>
    </row>
    <row r="23">
      <c r="A23" s="45">
        <v>14.0</v>
      </c>
      <c r="B23" s="46" t="s">
        <v>126</v>
      </c>
      <c r="C23" s="98">
        <f t="shared" si="1"/>
        <v>665424</v>
      </c>
      <c r="D23" s="99">
        <v>415873.0</v>
      </c>
      <c r="E23" s="99">
        <v>195230.0</v>
      </c>
      <c r="F23" s="99">
        <v>54321.0</v>
      </c>
      <c r="G23" s="43"/>
      <c r="H23" s="43"/>
      <c r="I23" s="43"/>
      <c r="J23" s="43"/>
      <c r="K23" s="43"/>
      <c r="L23" s="43"/>
      <c r="M23" s="43"/>
      <c r="N23" s="43"/>
      <c r="O23" s="43"/>
      <c r="P23" s="43"/>
      <c r="Q23" s="43"/>
      <c r="R23" s="43"/>
      <c r="S23" s="43"/>
      <c r="T23" s="43"/>
      <c r="U23" s="43"/>
      <c r="V23" s="43"/>
      <c r="W23" s="43"/>
      <c r="X23" s="43"/>
      <c r="Y23" s="43"/>
      <c r="Z23" s="43"/>
    </row>
    <row r="24">
      <c r="A24" s="45">
        <v>15.0</v>
      </c>
      <c r="B24" s="46" t="s">
        <v>71</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127</v>
      </c>
      <c r="C25" s="98">
        <f t="shared" si="1"/>
        <v>582344</v>
      </c>
      <c r="D25" s="99">
        <v>559999.0</v>
      </c>
      <c r="E25" s="99">
        <v>16941.0</v>
      </c>
      <c r="F25" s="99">
        <v>5404.0</v>
      </c>
      <c r="G25" s="43"/>
      <c r="H25" s="43"/>
      <c r="I25" s="43"/>
      <c r="J25" s="43"/>
      <c r="K25" s="43"/>
      <c r="L25" s="43"/>
      <c r="M25" s="43"/>
      <c r="N25" s="43"/>
      <c r="O25" s="43"/>
      <c r="P25" s="43"/>
      <c r="Q25" s="43"/>
      <c r="R25" s="43"/>
      <c r="S25" s="43"/>
      <c r="T25" s="43"/>
      <c r="U25" s="43"/>
      <c r="V25" s="43"/>
      <c r="W25" s="43"/>
      <c r="X25" s="43"/>
      <c r="Y25" s="43"/>
      <c r="Z25" s="43"/>
    </row>
    <row r="26">
      <c r="A26" s="45">
        <v>17.0</v>
      </c>
      <c r="B26" s="46" t="s">
        <v>128</v>
      </c>
      <c r="C26" s="98">
        <f t="shared" si="1"/>
        <v>0</v>
      </c>
      <c r="D26" s="99">
        <v>0.0</v>
      </c>
      <c r="E26" s="99">
        <v>0.0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129</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130</v>
      </c>
      <c r="C28" s="98">
        <f t="shared" si="1"/>
        <v>0</v>
      </c>
      <c r="D28" s="99">
        <v>0.0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131</v>
      </c>
      <c r="C29" s="98">
        <f t="shared" si="1"/>
        <v>1038519</v>
      </c>
      <c r="D29" s="99">
        <v>1038519.0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132</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133</v>
      </c>
      <c r="C31" s="98">
        <f t="shared" si="1"/>
        <v>1471089</v>
      </c>
      <c r="D31" s="99">
        <v>1362817.0</v>
      </c>
      <c r="E31" s="99">
        <v>82087.0</v>
      </c>
      <c r="F31" s="99">
        <v>26185.0</v>
      </c>
      <c r="G31" s="43"/>
      <c r="H31" s="43"/>
      <c r="I31" s="43"/>
      <c r="J31" s="43"/>
      <c r="K31" s="43"/>
      <c r="L31" s="43"/>
      <c r="M31" s="43"/>
      <c r="N31" s="43"/>
      <c r="O31" s="43"/>
      <c r="P31" s="43"/>
      <c r="Q31" s="43"/>
      <c r="R31" s="43"/>
      <c r="S31" s="43"/>
      <c r="T31" s="43"/>
      <c r="U31" s="43"/>
      <c r="V31" s="43"/>
      <c r="W31" s="43"/>
      <c r="X31" s="43"/>
      <c r="Y31" s="43"/>
      <c r="Z31" s="43"/>
    </row>
    <row r="32">
      <c r="A32" s="45">
        <v>23.0</v>
      </c>
      <c r="B32" s="46" t="s">
        <v>134</v>
      </c>
      <c r="C32" s="98">
        <f t="shared" si="1"/>
        <v>212251</v>
      </c>
      <c r="D32" s="99">
        <v>196629.0</v>
      </c>
      <c r="E32" s="99">
        <v>11844.0</v>
      </c>
      <c r="F32" s="99">
        <v>3778.0</v>
      </c>
      <c r="G32" s="43"/>
      <c r="H32" s="43"/>
      <c r="I32" s="43"/>
      <c r="J32" s="43"/>
      <c r="K32" s="43"/>
      <c r="L32" s="43"/>
      <c r="M32" s="43"/>
      <c r="N32" s="43"/>
      <c r="O32" s="43"/>
      <c r="P32" s="43"/>
      <c r="Q32" s="43"/>
      <c r="R32" s="43"/>
      <c r="S32" s="43"/>
      <c r="T32" s="43"/>
      <c r="U32" s="43"/>
      <c r="V32" s="43"/>
      <c r="W32" s="43"/>
      <c r="X32" s="43"/>
      <c r="Y32" s="43"/>
      <c r="Z32" s="43"/>
    </row>
    <row r="33">
      <c r="A33" s="45">
        <v>24.0</v>
      </c>
      <c r="B33" s="46" t="s">
        <v>135</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116</v>
      </c>
      <c r="B34" s="46" t="s">
        <v>136</v>
      </c>
      <c r="C34" s="98">
        <f t="shared" si="1"/>
        <v>696725</v>
      </c>
      <c r="D34" s="99">
        <v>651675.0</v>
      </c>
      <c r="E34" s="99">
        <v>34155.0</v>
      </c>
      <c r="F34" s="99">
        <v>10895.0</v>
      </c>
      <c r="G34" s="43"/>
      <c r="H34" s="43"/>
      <c r="I34" s="43"/>
      <c r="J34" s="43"/>
      <c r="K34" s="43"/>
      <c r="L34" s="43"/>
      <c r="M34" s="43"/>
      <c r="N34" s="43"/>
      <c r="O34" s="43"/>
      <c r="P34" s="43"/>
      <c r="Q34" s="43"/>
      <c r="R34" s="43"/>
      <c r="S34" s="43"/>
      <c r="T34" s="43"/>
      <c r="U34" s="43"/>
      <c r="V34" s="43"/>
      <c r="W34" s="43"/>
      <c r="X34" s="43"/>
      <c r="Y34" s="43"/>
      <c r="Z34" s="43"/>
    </row>
    <row r="35">
      <c r="A35" s="45" t="s">
        <v>48</v>
      </c>
      <c r="B35" s="102" t="s">
        <v>137</v>
      </c>
      <c r="C35" s="98">
        <f t="shared" si="1"/>
        <v>846519</v>
      </c>
      <c r="D35" s="99">
        <v>846519.0</v>
      </c>
      <c r="E35" s="99">
        <v>0.0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t="s">
        <v>138</v>
      </c>
      <c r="C36" s="98">
        <f t="shared" si="1"/>
        <v>841701</v>
      </c>
      <c r="D36" s="99">
        <v>569237.0</v>
      </c>
      <c r="E36" s="99">
        <v>201112.0</v>
      </c>
      <c r="F36" s="99">
        <v>71352.0</v>
      </c>
      <c r="G36" s="43"/>
      <c r="H36" s="43"/>
      <c r="I36" s="43"/>
      <c r="J36" s="43"/>
      <c r="K36" s="43"/>
      <c r="L36" s="43"/>
      <c r="M36" s="43"/>
      <c r="N36" s="43"/>
      <c r="O36" s="43"/>
      <c r="P36" s="43"/>
      <c r="Q36" s="43"/>
      <c r="R36" s="43"/>
      <c r="S36" s="43"/>
      <c r="T36" s="43"/>
      <c r="U36" s="43"/>
      <c r="V36" s="43"/>
      <c r="W36" s="43"/>
      <c r="X36" s="43"/>
      <c r="Y36" s="43"/>
      <c r="Z36" s="43"/>
    </row>
    <row r="37">
      <c r="A37" s="45" t="s">
        <v>52</v>
      </c>
      <c r="B37" s="102" t="s">
        <v>139</v>
      </c>
      <c r="C37" s="98">
        <f t="shared" si="1"/>
        <v>128327</v>
      </c>
      <c r="D37" s="99">
        <v>62439.0</v>
      </c>
      <c r="E37" s="99">
        <v>65888.0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140</v>
      </c>
      <c r="C38" s="98">
        <f t="shared" si="1"/>
        <v>427984</v>
      </c>
      <c r="D38" s="99">
        <v>423222.0</v>
      </c>
      <c r="E38" s="99">
        <v>96590.0</v>
      </c>
      <c r="F38" s="99">
        <v>-91828.0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141</v>
      </c>
      <c r="C40" s="103">
        <f t="shared" ref="C40:F40" si="2">sum(C3:C39)</f>
        <v>24544053</v>
      </c>
      <c r="D40" s="103">
        <f t="shared" si="2"/>
        <v>20704821</v>
      </c>
      <c r="E40" s="103">
        <f t="shared" si="2"/>
        <v>3268836</v>
      </c>
      <c r="F40" s="103">
        <f t="shared" si="2"/>
        <v>570396</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THE LAB SCHOOL OF WASHINGTON</v>
      </c>
      <c r="B1" s="5"/>
      <c r="C1" s="2">
        <f>'READ HERE FIRST'!B5</f>
        <v>2022</v>
      </c>
      <c r="D1" s="107"/>
      <c r="E1" s="108"/>
      <c r="F1" s="43"/>
      <c r="G1" s="43"/>
      <c r="H1" s="43"/>
      <c r="I1" s="43"/>
      <c r="J1" s="43"/>
      <c r="K1" s="43"/>
      <c r="L1" s="43"/>
      <c r="M1" s="43"/>
      <c r="N1" s="43"/>
      <c r="O1" s="43"/>
      <c r="P1" s="43"/>
      <c r="Q1" s="43"/>
      <c r="R1" s="43"/>
      <c r="S1" s="43"/>
      <c r="T1" s="43"/>
      <c r="U1" s="43"/>
      <c r="V1" s="43"/>
      <c r="W1" s="43"/>
      <c r="X1" s="43"/>
      <c r="Y1" s="43"/>
      <c r="Z1" s="43"/>
    </row>
    <row r="2">
      <c r="A2" s="109" t="s">
        <v>142</v>
      </c>
      <c r="B2" s="45">
        <v>1.0</v>
      </c>
      <c r="C2" s="46" t="s">
        <v>143</v>
      </c>
      <c r="D2" s="110"/>
      <c r="E2" s="111">
        <v>637832.0</v>
      </c>
      <c r="F2" s="43"/>
      <c r="G2" s="43"/>
      <c r="H2" s="43"/>
      <c r="I2" s="43"/>
      <c r="J2" s="43"/>
      <c r="K2" s="43"/>
      <c r="L2" s="43"/>
      <c r="M2" s="43"/>
      <c r="N2" s="43"/>
      <c r="O2" s="43"/>
      <c r="P2" s="43"/>
      <c r="Q2" s="43"/>
      <c r="R2" s="43"/>
      <c r="S2" s="43"/>
      <c r="T2" s="43"/>
      <c r="U2" s="43"/>
      <c r="V2" s="43"/>
      <c r="W2" s="43"/>
      <c r="X2" s="43"/>
      <c r="Y2" s="43"/>
      <c r="Z2" s="43"/>
    </row>
    <row r="3">
      <c r="A3" s="49"/>
      <c r="B3" s="45">
        <v>2.0</v>
      </c>
      <c r="C3" s="46" t="s">
        <v>144</v>
      </c>
      <c r="D3" s="112"/>
      <c r="E3" s="111">
        <v>6621762.0</v>
      </c>
      <c r="F3" s="43"/>
      <c r="G3" s="43"/>
      <c r="H3" s="43"/>
      <c r="I3" s="43"/>
      <c r="J3" s="43"/>
      <c r="K3" s="43"/>
      <c r="L3" s="43"/>
      <c r="M3" s="43"/>
      <c r="N3" s="43"/>
      <c r="O3" s="43"/>
      <c r="P3" s="43"/>
      <c r="Q3" s="43"/>
      <c r="R3" s="43"/>
      <c r="S3" s="43"/>
      <c r="T3" s="43"/>
      <c r="U3" s="43"/>
      <c r="V3" s="43"/>
      <c r="W3" s="43"/>
      <c r="X3" s="43"/>
      <c r="Y3" s="43"/>
      <c r="Z3" s="43"/>
    </row>
    <row r="4">
      <c r="A4" s="49"/>
      <c r="B4" s="45">
        <v>3.0</v>
      </c>
      <c r="C4" s="46" t="s">
        <v>145</v>
      </c>
      <c r="D4" s="110"/>
      <c r="E4" s="111">
        <v>404547.0</v>
      </c>
      <c r="F4" s="43"/>
      <c r="G4" s="43"/>
      <c r="H4" s="43"/>
      <c r="I4" s="43"/>
      <c r="J4" s="43"/>
      <c r="K4" s="43"/>
      <c r="L4" s="43"/>
      <c r="M4" s="43"/>
      <c r="N4" s="43"/>
      <c r="O4" s="43"/>
      <c r="P4" s="43"/>
      <c r="Q4" s="43"/>
      <c r="R4" s="43"/>
      <c r="S4" s="43"/>
      <c r="T4" s="43"/>
      <c r="U4" s="43"/>
      <c r="V4" s="43"/>
      <c r="W4" s="43"/>
      <c r="X4" s="43"/>
      <c r="Y4" s="43"/>
      <c r="Z4" s="43"/>
    </row>
    <row r="5">
      <c r="A5" s="49"/>
      <c r="B5" s="45">
        <v>4.0</v>
      </c>
      <c r="C5" s="46" t="s">
        <v>146</v>
      </c>
      <c r="D5" s="112"/>
      <c r="E5" s="111">
        <v>1.1160906E7</v>
      </c>
      <c r="F5" s="43"/>
      <c r="G5" s="43"/>
      <c r="H5" s="43"/>
      <c r="I5" s="43"/>
      <c r="J5" s="43"/>
      <c r="K5" s="43"/>
      <c r="L5" s="43"/>
      <c r="M5" s="43"/>
      <c r="N5" s="43"/>
      <c r="O5" s="43"/>
      <c r="P5" s="43"/>
      <c r="Q5" s="43"/>
      <c r="R5" s="43"/>
      <c r="S5" s="43"/>
      <c r="T5" s="43"/>
      <c r="U5" s="43"/>
      <c r="V5" s="43"/>
      <c r="W5" s="43"/>
      <c r="X5" s="43"/>
      <c r="Y5" s="43"/>
      <c r="Z5" s="43"/>
    </row>
    <row r="6">
      <c r="A6" s="49"/>
      <c r="B6" s="45">
        <v>5.0</v>
      </c>
      <c r="C6" s="51" t="s">
        <v>147</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148</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149</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150</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151</v>
      </c>
      <c r="D10" s="110"/>
      <c r="E10" s="111">
        <v>510079.0</v>
      </c>
      <c r="F10" s="43"/>
      <c r="G10" s="43"/>
      <c r="H10" s="43"/>
      <c r="I10" s="43"/>
      <c r="J10" s="43"/>
      <c r="K10" s="43"/>
      <c r="L10" s="43"/>
      <c r="M10" s="43"/>
      <c r="N10" s="43"/>
      <c r="O10" s="43"/>
      <c r="P10" s="43"/>
      <c r="Q10" s="43"/>
      <c r="R10" s="43"/>
      <c r="S10" s="43"/>
      <c r="T10" s="43"/>
      <c r="U10" s="43"/>
      <c r="V10" s="43"/>
      <c r="W10" s="43"/>
      <c r="X10" s="43"/>
      <c r="Y10" s="43"/>
      <c r="Z10" s="43"/>
    </row>
    <row r="11">
      <c r="A11" s="49"/>
      <c r="B11" s="45" t="s">
        <v>152</v>
      </c>
      <c r="C11" s="46" t="s">
        <v>153</v>
      </c>
      <c r="D11" s="111">
        <v>5.1904088E7</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154</v>
      </c>
      <c r="C12" s="46" t="s">
        <v>155</v>
      </c>
      <c r="D12" s="111">
        <v>1.9526124E7</v>
      </c>
      <c r="E12" s="108">
        <f>D11-D12</f>
        <v>32377964</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156</v>
      </c>
      <c r="D13" s="112"/>
      <c r="E13" s="111">
        <v>1.1440659E7</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157</v>
      </c>
      <c r="D14" s="112"/>
      <c r="E14" s="111">
        <v>111774.0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158</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159</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160</v>
      </c>
      <c r="D17" s="112"/>
      <c r="E17" s="111">
        <v>2199271.0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161</v>
      </c>
      <c r="D18" s="113"/>
      <c r="E18" s="114">
        <f>sum(E2:E17)</f>
        <v>65464794</v>
      </c>
      <c r="F18" s="43"/>
      <c r="G18" s="43"/>
      <c r="H18" s="43"/>
      <c r="I18" s="43"/>
      <c r="J18" s="43"/>
      <c r="K18" s="43"/>
      <c r="L18" s="43"/>
      <c r="M18" s="43"/>
      <c r="N18" s="43"/>
      <c r="O18" s="43"/>
      <c r="P18" s="43"/>
      <c r="Q18" s="43"/>
      <c r="R18" s="43"/>
      <c r="S18" s="43"/>
      <c r="T18" s="43"/>
      <c r="U18" s="43"/>
      <c r="V18" s="43"/>
      <c r="W18" s="43"/>
      <c r="X18" s="43"/>
      <c r="Y18" s="43"/>
      <c r="Z18" s="43"/>
    </row>
    <row r="19">
      <c r="A19" s="44" t="s">
        <v>162</v>
      </c>
      <c r="B19" s="115">
        <v>17.0</v>
      </c>
      <c r="C19" s="116" t="s">
        <v>163</v>
      </c>
      <c r="D19" s="117"/>
      <c r="E19" s="111">
        <v>1566024.0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164</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165</v>
      </c>
      <c r="D21" s="117"/>
      <c r="E21" s="111">
        <v>1.8439824E7</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166</v>
      </c>
      <c r="D22" s="117"/>
      <c r="E22" s="111">
        <v>1.5893682E7</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167</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168</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169</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170</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171</v>
      </c>
      <c r="D27" s="117"/>
      <c r="E27" s="118">
        <v>2240672.0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172</v>
      </c>
      <c r="D28" s="125"/>
      <c r="E28" s="126">
        <f>sum(E19:E27)</f>
        <v>38140202</v>
      </c>
      <c r="F28" s="43"/>
      <c r="G28" s="43"/>
      <c r="H28" s="43"/>
      <c r="I28" s="43"/>
      <c r="J28" s="43"/>
      <c r="K28" s="43"/>
      <c r="L28" s="43"/>
      <c r="M28" s="43"/>
      <c r="N28" s="43"/>
      <c r="O28" s="43"/>
      <c r="P28" s="43"/>
      <c r="Q28" s="43"/>
      <c r="R28" s="43"/>
      <c r="S28" s="43"/>
      <c r="T28" s="43"/>
      <c r="U28" s="43"/>
      <c r="V28" s="43"/>
      <c r="W28" s="43"/>
      <c r="X28" s="43"/>
      <c r="Y28" s="43"/>
      <c r="Z28" s="43"/>
    </row>
    <row r="29">
      <c r="A29" s="65" t="s">
        <v>173</v>
      </c>
      <c r="B29" s="127"/>
      <c r="C29" s="128" t="s">
        <v>174</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175</v>
      </c>
      <c r="D30" s="117"/>
      <c r="E30" s="111">
        <v>2.1875878E7</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176</v>
      </c>
      <c r="D31" s="117"/>
      <c r="E31" s="111">
        <v>5448714.0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177</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178</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179</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180</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181</v>
      </c>
      <c r="D36" s="131"/>
      <c r="E36" s="126">
        <f>sum(E30:E35)</f>
        <v>27324592</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182</v>
      </c>
      <c r="D37" s="135"/>
      <c r="E37" s="136">
        <f>E36+E28</f>
        <v>65464794</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7" t="str">
        <f>'READ HERE FIRST'!A5</f>
        <v>THE LAB SCHOOL OF WASHINGTON</v>
      </c>
      <c r="B1" s="2">
        <f>'READ HERE FIRST'!B5</f>
        <v>2022</v>
      </c>
      <c r="C1" s="138"/>
      <c r="D1" s="138"/>
      <c r="E1" s="139"/>
      <c r="F1" s="43"/>
      <c r="G1" s="43"/>
      <c r="H1" s="43"/>
      <c r="I1" s="43"/>
      <c r="J1" s="43"/>
      <c r="K1" s="43"/>
      <c r="L1" s="43"/>
      <c r="M1" s="43"/>
      <c r="N1" s="43"/>
      <c r="O1" s="43"/>
      <c r="P1" s="43"/>
      <c r="Q1" s="43"/>
      <c r="R1" s="43"/>
      <c r="S1" s="43"/>
      <c r="T1" s="43"/>
      <c r="U1" s="43"/>
      <c r="V1" s="43"/>
      <c r="W1" s="43"/>
      <c r="X1" s="43"/>
      <c r="Y1" s="43"/>
    </row>
    <row r="2">
      <c r="A2" s="140" t="s">
        <v>183</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184</v>
      </c>
      <c r="C3" s="144" t="s">
        <v>185</v>
      </c>
      <c r="D3" s="145">
        <f>'Expenses 2022'!C40</f>
        <v>24544053</v>
      </c>
      <c r="E3" s="146"/>
      <c r="F3" s="43"/>
      <c r="G3" s="43"/>
      <c r="H3" s="43"/>
      <c r="I3" s="43"/>
      <c r="J3" s="43"/>
      <c r="K3" s="43"/>
      <c r="L3" s="43"/>
      <c r="M3" s="43"/>
      <c r="N3" s="43"/>
      <c r="O3" s="43"/>
      <c r="P3" s="43"/>
      <c r="Q3" s="43"/>
      <c r="R3" s="43"/>
      <c r="S3" s="43"/>
      <c r="T3" s="43"/>
      <c r="U3" s="43"/>
      <c r="V3" s="43"/>
      <c r="W3" s="43"/>
      <c r="X3" s="43"/>
      <c r="Y3" s="43"/>
    </row>
    <row r="4">
      <c r="A4" s="138"/>
      <c r="B4" s="49"/>
      <c r="C4" s="144" t="s">
        <v>186</v>
      </c>
      <c r="D4" s="145">
        <f>'Expenses 2022'!C31</f>
        <v>1471089</v>
      </c>
      <c r="E4" s="146"/>
      <c r="F4" s="43"/>
      <c r="G4" s="43"/>
      <c r="H4" s="43"/>
      <c r="I4" s="43"/>
      <c r="J4" s="43"/>
      <c r="K4" s="43"/>
      <c r="L4" s="43"/>
      <c r="M4" s="43"/>
      <c r="N4" s="43"/>
      <c r="O4" s="43"/>
      <c r="P4" s="43"/>
      <c r="Q4" s="43"/>
      <c r="R4" s="43"/>
      <c r="S4" s="43"/>
      <c r="T4" s="43"/>
      <c r="U4" s="43"/>
      <c r="V4" s="43"/>
      <c r="W4" s="43"/>
      <c r="X4" s="43"/>
      <c r="Y4" s="43"/>
    </row>
    <row r="5">
      <c r="A5" s="138"/>
      <c r="B5" s="49"/>
      <c r="C5" s="144" t="s">
        <v>187</v>
      </c>
      <c r="D5" s="145">
        <f>D3-D4</f>
        <v>23072964</v>
      </c>
      <c r="E5" s="146"/>
      <c r="F5" s="43"/>
      <c r="G5" s="43"/>
      <c r="H5" s="43"/>
      <c r="I5" s="43"/>
      <c r="J5" s="43"/>
      <c r="K5" s="43"/>
      <c r="L5" s="43"/>
      <c r="M5" s="43"/>
      <c r="N5" s="43"/>
      <c r="O5" s="43"/>
      <c r="P5" s="43"/>
      <c r="Q5" s="43"/>
      <c r="R5" s="43"/>
      <c r="S5" s="43"/>
      <c r="T5" s="43"/>
      <c r="U5" s="43"/>
      <c r="V5" s="43"/>
      <c r="W5" s="43"/>
      <c r="X5" s="43"/>
      <c r="Y5" s="43"/>
    </row>
    <row r="6">
      <c r="A6" s="138"/>
      <c r="B6" s="49"/>
      <c r="C6" s="144" t="s">
        <v>188</v>
      </c>
      <c r="D6" s="145">
        <f>D5/12</f>
        <v>1922747</v>
      </c>
      <c r="E6" s="146"/>
      <c r="F6" s="43"/>
      <c r="G6" s="43"/>
      <c r="H6" s="43"/>
      <c r="I6" s="43"/>
      <c r="J6" s="43"/>
      <c r="K6" s="43"/>
      <c r="L6" s="43"/>
      <c r="M6" s="43"/>
      <c r="N6" s="43"/>
      <c r="O6" s="43"/>
      <c r="P6" s="43"/>
      <c r="Q6" s="43"/>
      <c r="R6" s="43"/>
      <c r="S6" s="43"/>
      <c r="T6" s="43"/>
      <c r="U6" s="43"/>
      <c r="V6" s="43"/>
      <c r="W6" s="43"/>
      <c r="X6" s="43"/>
      <c r="Y6" s="43"/>
    </row>
    <row r="7">
      <c r="A7" s="138"/>
      <c r="B7" s="49"/>
      <c r="C7" s="144" t="s">
        <v>189</v>
      </c>
      <c r="D7" s="75">
        <f>'Balance Sheet 2022'!E2+'Balance Sheet 2022'!E3</f>
        <v>7259594</v>
      </c>
      <c r="E7" s="146"/>
      <c r="F7" s="43"/>
      <c r="G7" s="43"/>
      <c r="H7" s="43"/>
      <c r="I7" s="43"/>
      <c r="J7" s="43"/>
      <c r="K7" s="43"/>
      <c r="L7" s="43"/>
      <c r="M7" s="43"/>
      <c r="N7" s="43"/>
      <c r="O7" s="43"/>
      <c r="P7" s="43"/>
      <c r="Q7" s="43"/>
      <c r="R7" s="43"/>
      <c r="S7" s="43"/>
      <c r="T7" s="43"/>
      <c r="U7" s="43"/>
      <c r="V7" s="43"/>
      <c r="W7" s="43"/>
      <c r="X7" s="43"/>
      <c r="Y7" s="43"/>
    </row>
    <row r="8">
      <c r="A8" s="138"/>
      <c r="B8" s="49"/>
      <c r="C8" s="147" t="s">
        <v>183</v>
      </c>
      <c r="D8" s="148">
        <f>D7/D6</f>
        <v>3.775636628</v>
      </c>
      <c r="E8" s="149" t="s">
        <v>190</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191</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192</v>
      </c>
      <c r="C11" s="144" t="s">
        <v>193</v>
      </c>
      <c r="D11" s="75">
        <f>'Balance Sheet 2022'!E30</f>
        <v>21875878</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194</v>
      </c>
      <c r="D12" s="75">
        <f>'Expenses 2022'!C40</f>
        <v>24544053</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195</v>
      </c>
      <c r="D13" s="145">
        <f>D12/12</f>
        <v>2045337.75</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191</v>
      </c>
      <c r="D14" s="148">
        <f>D11/D13</f>
        <v>10.6954844</v>
      </c>
      <c r="E14" s="149" t="s">
        <v>190</v>
      </c>
      <c r="F14" s="43"/>
      <c r="G14" s="43"/>
      <c r="H14" s="43"/>
      <c r="I14" s="43"/>
      <c r="J14" s="43"/>
      <c r="K14" s="43"/>
      <c r="L14" s="43"/>
      <c r="M14" s="43"/>
      <c r="N14" s="43"/>
      <c r="O14" s="43"/>
      <c r="P14" s="43"/>
      <c r="Q14" s="43"/>
      <c r="R14" s="43"/>
      <c r="S14" s="43"/>
      <c r="T14" s="43"/>
      <c r="U14" s="43"/>
      <c r="V14" s="43"/>
      <c r="W14" s="43"/>
      <c r="X14" s="43"/>
      <c r="Y14" s="43"/>
    </row>
    <row r="15">
      <c r="A15" s="138"/>
      <c r="B15" s="1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196</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197</v>
      </c>
      <c r="C17" s="144" t="s">
        <v>198</v>
      </c>
      <c r="D17" s="75">
        <f>sum('Balance Sheet 2022'!E13:E15)</f>
        <v>11552433</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194</v>
      </c>
      <c r="D18" s="75">
        <f>'Expenses 2022'!C40</f>
        <v>24544053</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195</v>
      </c>
      <c r="D19" s="145">
        <f>D18/12</f>
        <v>2045337.75</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199</v>
      </c>
      <c r="D20" s="148">
        <f>D17/D19</f>
        <v>5.648178644</v>
      </c>
      <c r="E20" s="149" t="s">
        <v>190</v>
      </c>
      <c r="F20" s="43"/>
      <c r="G20" s="43"/>
      <c r="H20" s="43"/>
      <c r="I20" s="43"/>
      <c r="J20" s="43"/>
      <c r="K20" s="43"/>
      <c r="L20" s="43"/>
      <c r="M20" s="43"/>
      <c r="N20" s="43"/>
      <c r="O20" s="43"/>
      <c r="P20" s="43"/>
      <c r="Q20" s="43"/>
      <c r="R20" s="43"/>
      <c r="S20" s="43"/>
      <c r="T20" s="43"/>
      <c r="U20" s="43"/>
      <c r="V20" s="43"/>
      <c r="W20" s="43"/>
      <c r="X20" s="43"/>
      <c r="Y20" s="43"/>
    </row>
    <row r="21">
      <c r="A21" s="138"/>
      <c r="B21" s="49"/>
      <c r="C21" s="153" t="s">
        <v>200</v>
      </c>
      <c r="D21" s="154">
        <f>D20+D8</f>
        <v>9.423815273</v>
      </c>
      <c r="E21" s="155" t="s">
        <v>190</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201</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202</v>
      </c>
      <c r="C24" s="159"/>
      <c r="D24" s="160">
        <f>max('Revenues 2022'!E2:E7,'Revenues 2022'!F10:F15)</f>
        <v>19846392</v>
      </c>
      <c r="E24" s="161" t="s">
        <v>203</v>
      </c>
      <c r="F24" s="43"/>
      <c r="G24" s="43"/>
      <c r="H24" s="43"/>
      <c r="I24" s="43"/>
      <c r="J24" s="43"/>
      <c r="K24" s="43"/>
      <c r="L24" s="43"/>
      <c r="M24" s="43"/>
      <c r="N24" s="43"/>
      <c r="O24" s="43"/>
      <c r="P24" s="43"/>
      <c r="Q24" s="43"/>
      <c r="R24" s="43"/>
      <c r="S24" s="43"/>
      <c r="T24" s="43"/>
      <c r="U24" s="43"/>
      <c r="V24" s="43"/>
      <c r="W24" s="43"/>
      <c r="X24" s="43"/>
      <c r="Y24" s="43"/>
    </row>
    <row r="25">
      <c r="A25" s="138"/>
      <c r="B25" s="49"/>
      <c r="C25" s="144" t="s">
        <v>204</v>
      </c>
      <c r="D25" s="145">
        <f>'Revenues 2022'!F44</f>
        <v>24371872</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201</v>
      </c>
      <c r="D26" s="162">
        <f>D24/D25</f>
        <v>0.8143154535</v>
      </c>
      <c r="E26" s="149" t="s">
        <v>205</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206</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207</v>
      </c>
      <c r="C29" s="144" t="s">
        <v>208</v>
      </c>
      <c r="D29" s="75">
        <f>SUM('Expenses 2022'!C7:C9)</f>
        <v>14283696</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209</v>
      </c>
      <c r="D30" s="75">
        <f>SUM('Expenses 2022'!C10:C12)</f>
        <v>2530752</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210</v>
      </c>
      <c r="D31" s="75">
        <f>sum(D29:D30)</f>
        <v>16814448</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185</v>
      </c>
      <c r="D32" s="75">
        <f>'Expenses 2022'!C40</f>
        <v>24544053</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211</v>
      </c>
      <c r="D33" s="162">
        <f>D31/D32</f>
        <v>0.6850721843</v>
      </c>
      <c r="E33" s="149" t="s">
        <v>212</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213</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214</v>
      </c>
      <c r="C36" s="144" t="s">
        <v>215</v>
      </c>
      <c r="D36" s="75">
        <f>SUM('Expenses 2022'!C10:C11)</f>
        <v>1407484</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208</v>
      </c>
      <c r="D37" s="75">
        <f>SUM('Expenses 2022'!C7:C9)</f>
        <v>14283696</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213</v>
      </c>
      <c r="D38" s="162">
        <f>D36/D37</f>
        <v>0.09853780142</v>
      </c>
      <c r="E38" s="149" t="s">
        <v>216</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217</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218</v>
      </c>
      <c r="C41" s="147" t="s">
        <v>219</v>
      </c>
      <c r="D41" s="75">
        <f>'Expenses 2022'!D40</f>
        <v>20704821</v>
      </c>
      <c r="E41" s="164">
        <f t="shared" ref="E41:E44" si="1">D41/$D$44</f>
        <v>0.8435779127</v>
      </c>
      <c r="F41" s="43"/>
      <c r="G41" s="43"/>
      <c r="H41" s="43"/>
      <c r="I41" s="43"/>
      <c r="J41" s="43"/>
      <c r="K41" s="43"/>
      <c r="L41" s="43"/>
      <c r="M41" s="43"/>
      <c r="N41" s="43"/>
      <c r="O41" s="43"/>
      <c r="P41" s="43"/>
      <c r="Q41" s="43"/>
      <c r="R41" s="43"/>
      <c r="S41" s="43"/>
      <c r="T41" s="43"/>
      <c r="U41" s="43"/>
      <c r="V41" s="43"/>
      <c r="W41" s="43"/>
      <c r="X41" s="43"/>
      <c r="Y41" s="43"/>
    </row>
    <row r="42">
      <c r="A42" s="138"/>
      <c r="B42" s="49"/>
      <c r="C42" s="147" t="s">
        <v>220</v>
      </c>
      <c r="D42" s="145">
        <f>'Expenses 2022'!E40</f>
        <v>3268836</v>
      </c>
      <c r="E42" s="164">
        <f t="shared" si="1"/>
        <v>0.1331824047</v>
      </c>
      <c r="F42" s="43"/>
      <c r="G42" s="43"/>
      <c r="H42" s="43"/>
      <c r="I42" s="43"/>
      <c r="J42" s="43"/>
      <c r="K42" s="43"/>
      <c r="L42" s="43"/>
      <c r="M42" s="43"/>
      <c r="N42" s="43"/>
      <c r="O42" s="43"/>
      <c r="P42" s="43"/>
      <c r="Q42" s="43"/>
      <c r="R42" s="43"/>
      <c r="S42" s="43"/>
      <c r="T42" s="43"/>
      <c r="U42" s="43"/>
      <c r="V42" s="43"/>
      <c r="W42" s="43"/>
      <c r="X42" s="43"/>
      <c r="Y42" s="43"/>
    </row>
    <row r="43">
      <c r="A43" s="138"/>
      <c r="B43" s="49"/>
      <c r="C43" s="147" t="s">
        <v>221</v>
      </c>
      <c r="D43" s="145">
        <f>'Expenses 2022'!F40</f>
        <v>570396</v>
      </c>
      <c r="E43" s="164">
        <f t="shared" si="1"/>
        <v>0.02323968254</v>
      </c>
      <c r="F43" s="43"/>
      <c r="G43" s="43"/>
      <c r="H43" s="43"/>
      <c r="I43" s="43"/>
      <c r="J43" s="43"/>
      <c r="K43" s="43"/>
      <c r="L43" s="43"/>
      <c r="M43" s="43"/>
      <c r="N43" s="43"/>
      <c r="O43" s="43"/>
      <c r="P43" s="43"/>
      <c r="Q43" s="43"/>
      <c r="R43" s="43"/>
      <c r="S43" s="43"/>
      <c r="T43" s="43"/>
      <c r="U43" s="43"/>
      <c r="V43" s="43"/>
      <c r="W43" s="43"/>
      <c r="X43" s="43"/>
      <c r="Y43" s="43"/>
    </row>
    <row r="44">
      <c r="A44" s="138"/>
      <c r="B44" s="49"/>
      <c r="C44" s="144" t="s">
        <v>185</v>
      </c>
      <c r="D44" s="145">
        <f>sum(D41:D43)</f>
        <v>24544053</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222</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223</v>
      </c>
      <c r="C47" s="144" t="s">
        <v>224</v>
      </c>
      <c r="D47" s="145">
        <f>'Revenues 2022'!F9</f>
        <v>1206587</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225</v>
      </c>
      <c r="D48" s="145">
        <f>'Expenses 2022'!F40</f>
        <v>570396</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226</v>
      </c>
      <c r="D49" s="165">
        <f>if(D48=0, "$0",D47/D48)</f>
        <v>2.115349687</v>
      </c>
      <c r="E49" s="149" t="s">
        <v>227</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228</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229</v>
      </c>
      <c r="C52" s="144" t="s">
        <v>230</v>
      </c>
      <c r="D52" s="145">
        <f>sum('Balance Sheet 2022'!E2:E10)</f>
        <v>19335126</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231</v>
      </c>
      <c r="D53" s="145">
        <f>sum('Balance Sheet 2022'!E19:E22)</f>
        <v>35899530</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232</v>
      </c>
      <c r="D54" s="167">
        <f>D52/D53</f>
        <v>0.5385899481</v>
      </c>
      <c r="E54" s="149" t="s">
        <v>233</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234</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235</v>
      </c>
      <c r="C57" s="144" t="s">
        <v>236</v>
      </c>
      <c r="D57" s="145">
        <f>sum('Balance Sheet 2022'!E25:E26)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237</v>
      </c>
      <c r="D58" s="145">
        <f>'Balance Sheet 2022'!E18</f>
        <v>65464794</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238</v>
      </c>
      <c r="D59" s="168">
        <f>D57/D58</f>
        <v>0</v>
      </c>
      <c r="E59" s="149" t="s">
        <v>239</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THE LAB SCHOOL OF WASHINGTON</v>
      </c>
      <c r="B1" s="5"/>
      <c r="C1" s="2">
        <f>'Ratios 2022'!B1+1</f>
        <v>2023</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351431.0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1386579.0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35491.0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1738010</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2.1104725E7</v>
      </c>
      <c r="G10" s="171"/>
      <c r="H10" s="43"/>
      <c r="I10" s="43"/>
      <c r="J10" s="43"/>
      <c r="K10" s="43"/>
      <c r="L10" s="43"/>
      <c r="M10" s="43"/>
      <c r="N10" s="43"/>
      <c r="O10" s="43"/>
      <c r="P10" s="43"/>
      <c r="Q10" s="43"/>
      <c r="R10" s="43"/>
      <c r="S10" s="43"/>
      <c r="T10" s="43"/>
      <c r="U10" s="43"/>
      <c r="V10" s="43"/>
      <c r="W10" s="43"/>
      <c r="X10" s="43"/>
      <c r="Y10" s="43"/>
      <c r="Z10" s="43"/>
    </row>
    <row r="11">
      <c r="A11" s="49"/>
      <c r="B11" s="45" t="s">
        <v>48</v>
      </c>
      <c r="C11" s="60" t="s">
        <v>65</v>
      </c>
      <c r="D11" s="61"/>
      <c r="E11" s="61"/>
      <c r="F11" s="62">
        <v>2060903.0</v>
      </c>
      <c r="G11" s="171"/>
      <c r="H11" s="43"/>
      <c r="I11" s="43"/>
      <c r="J11" s="43"/>
      <c r="K11" s="43"/>
      <c r="L11" s="43"/>
      <c r="M11" s="43"/>
      <c r="N11" s="43"/>
      <c r="O11" s="43"/>
      <c r="P11" s="43"/>
      <c r="Q11" s="43"/>
      <c r="R11" s="43"/>
      <c r="S11" s="43"/>
      <c r="T11" s="43"/>
      <c r="U11" s="43"/>
      <c r="V11" s="43"/>
      <c r="W11" s="43"/>
      <c r="X11" s="43"/>
      <c r="Y11" s="43"/>
      <c r="Z11" s="43"/>
    </row>
    <row r="12">
      <c r="A12" s="49"/>
      <c r="B12" s="45" t="s">
        <v>50</v>
      </c>
      <c r="C12" s="60" t="s">
        <v>66</v>
      </c>
      <c r="D12" s="61"/>
      <c r="E12" s="61"/>
      <c r="F12" s="62">
        <v>1444130.0</v>
      </c>
      <c r="G12" s="171"/>
      <c r="H12" s="43"/>
      <c r="I12" s="172"/>
      <c r="J12" s="43"/>
      <c r="K12" s="43"/>
      <c r="L12" s="43"/>
      <c r="M12" s="43"/>
      <c r="N12" s="43"/>
      <c r="O12" s="43"/>
      <c r="P12" s="43"/>
      <c r="Q12" s="43"/>
      <c r="R12" s="43"/>
      <c r="S12" s="43"/>
      <c r="T12" s="43"/>
      <c r="U12" s="43"/>
      <c r="V12" s="43"/>
      <c r="W12" s="43"/>
      <c r="X12" s="43"/>
      <c r="Y12" s="43"/>
      <c r="Z12" s="43"/>
    </row>
    <row r="13">
      <c r="A13" s="49"/>
      <c r="B13" s="45" t="s">
        <v>52</v>
      </c>
      <c r="C13" s="173"/>
      <c r="D13" s="61"/>
      <c r="E13" s="61"/>
      <c r="F13" s="62">
        <v>0.0</v>
      </c>
      <c r="G13" s="171"/>
      <c r="H13" s="43"/>
      <c r="J13" s="171"/>
      <c r="K13" s="43"/>
      <c r="L13" s="43"/>
      <c r="M13" s="43"/>
      <c r="N13" s="43"/>
      <c r="O13" s="43"/>
      <c r="P13" s="43"/>
      <c r="Q13" s="43"/>
      <c r="R13" s="43"/>
      <c r="S13" s="43"/>
      <c r="T13" s="43"/>
      <c r="U13" s="43"/>
      <c r="V13" s="43"/>
      <c r="W13" s="43"/>
      <c r="X13" s="43"/>
      <c r="Y13" s="43"/>
      <c r="Z13" s="43"/>
    </row>
    <row r="14">
      <c r="A14" s="49"/>
      <c r="B14" s="45" t="s">
        <v>54</v>
      </c>
      <c r="C14" s="174"/>
      <c r="D14" s="61"/>
      <c r="E14" s="61"/>
      <c r="F14" s="62">
        <v>0.0</v>
      </c>
      <c r="G14" s="171"/>
      <c r="H14" s="43"/>
      <c r="J14" s="171"/>
      <c r="K14" s="43"/>
      <c r="L14" s="43"/>
      <c r="M14" s="43"/>
      <c r="N14" s="43"/>
      <c r="O14" s="43"/>
      <c r="P14" s="43"/>
      <c r="Q14" s="43"/>
      <c r="R14" s="43"/>
      <c r="S14" s="43"/>
      <c r="T14" s="43"/>
      <c r="U14" s="43"/>
      <c r="V14" s="43"/>
      <c r="W14" s="43"/>
      <c r="X14" s="43"/>
      <c r="Y14" s="43"/>
      <c r="Z14" s="43"/>
    </row>
    <row r="15">
      <c r="A15" s="52"/>
      <c r="B15" s="45" t="s">
        <v>56</v>
      </c>
      <c r="C15" s="174"/>
      <c r="D15" s="61"/>
      <c r="E15" s="61"/>
      <c r="F15" s="62">
        <v>0.0</v>
      </c>
      <c r="G15" s="43"/>
      <c r="H15" s="43"/>
      <c r="J15" s="171"/>
      <c r="K15" s="43"/>
      <c r="L15" s="43"/>
      <c r="M15" s="43"/>
      <c r="N15" s="43"/>
      <c r="O15" s="43"/>
      <c r="P15" s="43"/>
      <c r="Q15" s="43"/>
      <c r="R15" s="43"/>
      <c r="S15" s="43"/>
      <c r="T15" s="43"/>
      <c r="U15" s="43"/>
      <c r="V15" s="43"/>
      <c r="W15" s="43"/>
      <c r="X15" s="43"/>
      <c r="Y15" s="43"/>
      <c r="Z15" s="43"/>
    </row>
    <row r="16">
      <c r="A16" s="64"/>
      <c r="B16" s="54" t="s">
        <v>58</v>
      </c>
      <c r="C16" s="55" t="s">
        <v>67</v>
      </c>
      <c r="D16" s="57"/>
      <c r="E16" s="57"/>
      <c r="F16" s="57">
        <f>sum(F10:F15)</f>
        <v>24609758</v>
      </c>
      <c r="G16" s="58"/>
      <c r="H16" s="58"/>
      <c r="I16" s="58"/>
      <c r="J16" s="58"/>
      <c r="K16" s="58"/>
      <c r="L16" s="58"/>
      <c r="M16" s="58"/>
      <c r="N16" s="58"/>
      <c r="O16" s="58"/>
      <c r="P16" s="58"/>
      <c r="Q16" s="58"/>
      <c r="R16" s="58"/>
      <c r="S16" s="58"/>
      <c r="T16" s="58"/>
      <c r="U16" s="58"/>
      <c r="V16" s="58"/>
      <c r="W16" s="58"/>
      <c r="X16" s="58"/>
      <c r="Y16" s="58"/>
      <c r="Z16" s="58"/>
    </row>
    <row r="17">
      <c r="A17" s="65" t="s">
        <v>68</v>
      </c>
      <c r="B17" s="66">
        <v>3.0</v>
      </c>
      <c r="C17" s="67" t="s">
        <v>69</v>
      </c>
      <c r="D17" s="61"/>
      <c r="E17" s="61"/>
      <c r="F17" s="62">
        <v>176289.0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70</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71</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72</v>
      </c>
      <c r="E20" s="73" t="s">
        <v>73</v>
      </c>
      <c r="F20" s="74"/>
      <c r="G20" s="43"/>
      <c r="H20" s="43"/>
      <c r="I20" s="43"/>
      <c r="J20" s="43"/>
      <c r="K20" s="43"/>
      <c r="L20" s="43"/>
      <c r="M20" s="43"/>
      <c r="N20" s="43"/>
      <c r="O20" s="43"/>
      <c r="P20" s="43"/>
      <c r="Q20" s="43"/>
      <c r="R20" s="43"/>
      <c r="S20" s="43"/>
      <c r="T20" s="43"/>
      <c r="U20" s="43"/>
      <c r="V20" s="43"/>
      <c r="W20" s="43"/>
      <c r="X20" s="43"/>
      <c r="Y20" s="43"/>
      <c r="Z20" s="43"/>
    </row>
    <row r="21">
      <c r="A21" s="49"/>
      <c r="B21" s="59" t="s">
        <v>74</v>
      </c>
      <c r="C21" s="46" t="s">
        <v>75</v>
      </c>
      <c r="D21" s="50">
        <v>145452.0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76</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77</v>
      </c>
      <c r="D23" s="75">
        <f t="shared" ref="D23:E23" si="1">D21-D22</f>
        <v>145452</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78</v>
      </c>
      <c r="D24" s="56"/>
      <c r="E24" s="56"/>
      <c r="F24" s="57">
        <f>sum(D23:E23)</f>
        <v>145452</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79</v>
      </c>
      <c r="E25" s="73" t="s">
        <v>80</v>
      </c>
      <c r="F25" s="74"/>
      <c r="G25" s="76"/>
      <c r="H25" s="43"/>
      <c r="I25" s="43"/>
      <c r="J25" s="43"/>
      <c r="K25" s="43"/>
      <c r="L25" s="43"/>
      <c r="M25" s="43"/>
      <c r="N25" s="43"/>
      <c r="O25" s="43"/>
      <c r="P25" s="43"/>
      <c r="Q25" s="43"/>
      <c r="R25" s="43"/>
      <c r="S25" s="43"/>
      <c r="T25" s="43"/>
      <c r="U25" s="43"/>
      <c r="V25" s="43"/>
      <c r="W25" s="43"/>
      <c r="X25" s="43"/>
      <c r="Y25" s="43"/>
      <c r="Z25" s="43"/>
    </row>
    <row r="26">
      <c r="A26" s="49"/>
      <c r="B26" s="45" t="s">
        <v>81</v>
      </c>
      <c r="C26" s="77" t="s">
        <v>240</v>
      </c>
      <c r="D26" s="50">
        <v>34788.0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83</v>
      </c>
      <c r="D27" s="50">
        <v>35491.0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84</v>
      </c>
      <c r="D28" s="75">
        <f t="shared" ref="D28:E28" si="2">D26-D27</f>
        <v>-703</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85</v>
      </c>
      <c r="D29" s="57"/>
      <c r="E29" s="57"/>
      <c r="F29" s="57">
        <f>sum(D28:E28)</f>
        <v>-703</v>
      </c>
      <c r="G29" s="58"/>
      <c r="H29" s="58"/>
      <c r="I29" s="58"/>
      <c r="J29" s="58"/>
      <c r="K29" s="58"/>
      <c r="L29" s="58"/>
      <c r="M29" s="58"/>
      <c r="N29" s="58"/>
      <c r="O29" s="58"/>
      <c r="P29" s="58"/>
      <c r="Q29" s="58"/>
      <c r="R29" s="58"/>
      <c r="S29" s="58"/>
      <c r="T29" s="58"/>
      <c r="U29" s="58"/>
      <c r="V29" s="58"/>
      <c r="W29" s="58"/>
      <c r="X29" s="58"/>
      <c r="Y29" s="58"/>
      <c r="Z29" s="58"/>
    </row>
    <row r="30">
      <c r="A30" s="49"/>
      <c r="B30" s="59" t="s">
        <v>86</v>
      </c>
      <c r="C30" s="51" t="s">
        <v>87</v>
      </c>
      <c r="D30" s="51"/>
      <c r="E30" s="48">
        <v>54600.0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88</v>
      </c>
      <c r="D31" s="74"/>
      <c r="E31" s="48">
        <v>180460.0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89</v>
      </c>
      <c r="D32" s="78"/>
      <c r="E32" s="79"/>
      <c r="F32" s="57">
        <f>E30-E31</f>
        <v>-125860</v>
      </c>
      <c r="G32" s="43"/>
      <c r="H32" s="43"/>
      <c r="I32" s="43"/>
      <c r="J32" s="43"/>
      <c r="K32" s="43"/>
      <c r="L32" s="43"/>
      <c r="M32" s="43"/>
      <c r="N32" s="43"/>
      <c r="O32" s="43"/>
      <c r="P32" s="43"/>
      <c r="Q32" s="43"/>
      <c r="R32" s="43"/>
      <c r="S32" s="43"/>
      <c r="T32" s="43"/>
      <c r="U32" s="43"/>
      <c r="V32" s="43"/>
      <c r="W32" s="43"/>
      <c r="X32" s="43"/>
      <c r="Y32" s="43"/>
      <c r="Z32" s="43"/>
    </row>
    <row r="33">
      <c r="A33" s="49"/>
      <c r="B33" s="80" t="s">
        <v>90</v>
      </c>
      <c r="C33" s="51" t="s">
        <v>91</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92</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93</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94</v>
      </c>
      <c r="C36" s="51" t="s">
        <v>95</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96</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97</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98</v>
      </c>
      <c r="C39" s="83"/>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67</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100</v>
      </c>
      <c r="D44" s="88"/>
      <c r="E44" s="88"/>
      <c r="F44" s="89">
        <f>sum(F16:F43)+F9</f>
        <v>26542946</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THE LAB SCHOOL OF WASHINGTON</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101</v>
      </c>
      <c r="D2" s="42" t="s">
        <v>102</v>
      </c>
      <c r="E2" s="42" t="s">
        <v>103</v>
      </c>
      <c r="F2" s="42" t="s">
        <v>104</v>
      </c>
      <c r="G2" s="43"/>
      <c r="H2" s="43"/>
      <c r="I2" s="43"/>
      <c r="J2" s="43"/>
      <c r="K2" s="43"/>
      <c r="L2" s="43"/>
      <c r="M2" s="43"/>
      <c r="N2" s="43"/>
      <c r="O2" s="43"/>
      <c r="P2" s="43"/>
      <c r="Q2" s="43"/>
      <c r="R2" s="43"/>
      <c r="S2" s="43"/>
      <c r="T2" s="43"/>
      <c r="U2" s="43"/>
      <c r="V2" s="43"/>
      <c r="W2" s="43"/>
      <c r="X2" s="43"/>
      <c r="Y2" s="43"/>
      <c r="Z2" s="43"/>
    </row>
    <row r="3">
      <c r="A3" s="80">
        <v>1.0</v>
      </c>
      <c r="B3" s="96" t="s">
        <v>105</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106</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107</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108</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109</v>
      </c>
      <c r="C7" s="98">
        <f t="shared" si="1"/>
        <v>768746</v>
      </c>
      <c r="D7" s="99">
        <v>63723.0</v>
      </c>
      <c r="E7" s="99">
        <v>641300.0</v>
      </c>
      <c r="F7" s="99">
        <v>63723.0</v>
      </c>
      <c r="G7" s="43"/>
      <c r="H7" s="43"/>
      <c r="I7" s="43"/>
      <c r="J7" s="43"/>
      <c r="K7" s="43"/>
      <c r="L7" s="43"/>
      <c r="M7" s="43"/>
      <c r="N7" s="43"/>
      <c r="O7" s="43"/>
      <c r="P7" s="43"/>
      <c r="Q7" s="43"/>
      <c r="R7" s="43"/>
      <c r="S7" s="43"/>
      <c r="T7" s="43"/>
      <c r="U7" s="43"/>
      <c r="V7" s="43"/>
      <c r="W7" s="43"/>
      <c r="X7" s="43"/>
      <c r="Y7" s="43"/>
      <c r="Z7" s="43"/>
    </row>
    <row r="8">
      <c r="A8" s="80">
        <v>6.0</v>
      </c>
      <c r="B8" s="96" t="s">
        <v>110</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111</v>
      </c>
      <c r="C9" s="98">
        <f t="shared" si="1"/>
        <v>15154082</v>
      </c>
      <c r="D9" s="99">
        <v>1.3395576E7</v>
      </c>
      <c r="E9" s="99">
        <v>1408388.0</v>
      </c>
      <c r="F9" s="99">
        <v>350118.0</v>
      </c>
      <c r="G9" s="43"/>
      <c r="H9" s="43"/>
      <c r="I9" s="43"/>
      <c r="J9" s="43"/>
      <c r="K9" s="43"/>
      <c r="L9" s="43"/>
      <c r="M9" s="43"/>
      <c r="N9" s="43"/>
      <c r="O9" s="43"/>
      <c r="P9" s="43"/>
      <c r="Q9" s="43"/>
      <c r="R9" s="43"/>
      <c r="S9" s="43"/>
      <c r="T9" s="43"/>
      <c r="U9" s="43"/>
      <c r="V9" s="43"/>
      <c r="W9" s="43"/>
      <c r="X9" s="43"/>
      <c r="Y9" s="43"/>
      <c r="Z9" s="43"/>
    </row>
    <row r="10">
      <c r="A10" s="80">
        <v>8.0</v>
      </c>
      <c r="B10" s="96" t="s">
        <v>112</v>
      </c>
      <c r="C10" s="98">
        <f t="shared" si="1"/>
        <v>506791</v>
      </c>
      <c r="D10" s="99">
        <v>482530.0</v>
      </c>
      <c r="E10" s="99">
        <v>16564.0</v>
      </c>
      <c r="F10" s="99">
        <v>7697.0</v>
      </c>
      <c r="G10" s="43"/>
      <c r="H10" s="43"/>
      <c r="I10" s="43"/>
      <c r="J10" s="43"/>
      <c r="K10" s="43"/>
      <c r="L10" s="43"/>
      <c r="M10" s="43"/>
      <c r="N10" s="43"/>
      <c r="O10" s="43"/>
      <c r="P10" s="43"/>
      <c r="Q10" s="43"/>
      <c r="R10" s="43"/>
      <c r="S10" s="43"/>
      <c r="T10" s="43"/>
      <c r="U10" s="43"/>
      <c r="V10" s="43"/>
      <c r="W10" s="43"/>
      <c r="X10" s="43"/>
      <c r="Y10" s="43"/>
      <c r="Z10" s="43"/>
    </row>
    <row r="11">
      <c r="A11" s="45">
        <v>9.0</v>
      </c>
      <c r="B11" s="46" t="s">
        <v>113</v>
      </c>
      <c r="C11" s="98">
        <f t="shared" si="1"/>
        <v>1185685</v>
      </c>
      <c r="D11" s="99">
        <v>1035511.0</v>
      </c>
      <c r="E11" s="99">
        <v>122262.0</v>
      </c>
      <c r="F11" s="99">
        <v>27912.0</v>
      </c>
      <c r="G11" s="43"/>
      <c r="H11" s="43"/>
      <c r="I11" s="43"/>
      <c r="J11" s="43"/>
      <c r="K11" s="43"/>
      <c r="L11" s="43"/>
      <c r="M11" s="43"/>
      <c r="N11" s="43"/>
      <c r="O11" s="43"/>
      <c r="P11" s="43"/>
      <c r="Q11" s="43"/>
      <c r="R11" s="43"/>
      <c r="S11" s="43"/>
      <c r="T11" s="43"/>
      <c r="U11" s="43"/>
      <c r="V11" s="43"/>
      <c r="W11" s="43"/>
      <c r="X11" s="43"/>
      <c r="Y11" s="43"/>
      <c r="Z11" s="43"/>
    </row>
    <row r="12">
      <c r="A12" s="45">
        <v>10.0</v>
      </c>
      <c r="B12" s="46" t="s">
        <v>114</v>
      </c>
      <c r="C12" s="98">
        <f t="shared" si="1"/>
        <v>1228487</v>
      </c>
      <c r="D12" s="99">
        <v>1049783.0</v>
      </c>
      <c r="E12" s="99">
        <v>149255.0</v>
      </c>
      <c r="F12" s="99">
        <v>29449.0</v>
      </c>
      <c r="G12" s="43"/>
      <c r="H12" s="43"/>
      <c r="I12" s="43"/>
      <c r="J12" s="43"/>
      <c r="K12" s="43"/>
      <c r="L12" s="43"/>
      <c r="M12" s="43"/>
      <c r="N12" s="43"/>
      <c r="O12" s="43"/>
      <c r="P12" s="43"/>
      <c r="Q12" s="43"/>
      <c r="R12" s="43"/>
      <c r="S12" s="43"/>
      <c r="T12" s="43"/>
      <c r="U12" s="43"/>
      <c r="V12" s="43"/>
      <c r="W12" s="43"/>
      <c r="X12" s="43"/>
      <c r="Y12" s="43"/>
      <c r="Z12" s="43"/>
    </row>
    <row r="13">
      <c r="A13" s="45">
        <v>11.0</v>
      </c>
      <c r="B13" s="46" t="s">
        <v>115</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116</v>
      </c>
      <c r="B14" s="46" t="s">
        <v>117</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118</v>
      </c>
      <c r="C15" s="98">
        <f t="shared" si="1"/>
        <v>151777</v>
      </c>
      <c r="D15" s="99">
        <v>0.0</v>
      </c>
      <c r="E15" s="99">
        <v>151777.0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119</v>
      </c>
      <c r="C16" s="98">
        <f t="shared" si="1"/>
        <v>48100</v>
      </c>
      <c r="D16" s="99">
        <v>0.0</v>
      </c>
      <c r="E16" s="99">
        <v>48100.0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120</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121</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122</v>
      </c>
      <c r="C19" s="98">
        <f t="shared" si="1"/>
        <v>8563</v>
      </c>
      <c r="D19" s="99">
        <v>0.0</v>
      </c>
      <c r="E19" s="99">
        <v>8563.0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123</v>
      </c>
      <c r="C20" s="98">
        <f t="shared" si="1"/>
        <v>797904</v>
      </c>
      <c r="D20" s="99">
        <v>143405.0</v>
      </c>
      <c r="E20" s="99">
        <v>500417.0</v>
      </c>
      <c r="F20" s="99">
        <v>154082.0</v>
      </c>
      <c r="G20" s="43"/>
      <c r="H20" s="43"/>
      <c r="I20" s="43"/>
      <c r="J20" s="43"/>
      <c r="K20" s="43"/>
      <c r="L20" s="43"/>
      <c r="M20" s="43"/>
      <c r="N20" s="43"/>
      <c r="O20" s="43"/>
      <c r="P20" s="43"/>
      <c r="Q20" s="43"/>
      <c r="R20" s="43"/>
      <c r="S20" s="43"/>
      <c r="T20" s="43"/>
      <c r="U20" s="43"/>
      <c r="V20" s="43"/>
      <c r="W20" s="43"/>
      <c r="X20" s="43"/>
      <c r="Y20" s="43"/>
      <c r="Z20" s="43"/>
    </row>
    <row r="21">
      <c r="A21" s="45">
        <v>12.0</v>
      </c>
      <c r="B21" s="46" t="s">
        <v>124</v>
      </c>
      <c r="C21" s="98">
        <f t="shared" si="1"/>
        <v>24830</v>
      </c>
      <c r="D21" s="99">
        <v>0.0</v>
      </c>
      <c r="E21" s="99">
        <v>24830.0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125</v>
      </c>
      <c r="C22" s="98">
        <f t="shared" si="1"/>
        <v>54637</v>
      </c>
      <c r="D22" s="99">
        <v>218.0</v>
      </c>
      <c r="E22" s="99">
        <v>42934.0</v>
      </c>
      <c r="F22" s="99">
        <v>11485.0</v>
      </c>
      <c r="G22" s="43"/>
      <c r="H22" s="43"/>
      <c r="I22" s="43"/>
      <c r="J22" s="43"/>
      <c r="K22" s="43"/>
      <c r="L22" s="43"/>
      <c r="M22" s="43"/>
      <c r="N22" s="43"/>
      <c r="O22" s="43"/>
      <c r="P22" s="43"/>
      <c r="Q22" s="43"/>
      <c r="R22" s="43"/>
      <c r="S22" s="43"/>
      <c r="T22" s="43"/>
      <c r="U22" s="43"/>
      <c r="V22" s="43"/>
      <c r="W22" s="43"/>
      <c r="X22" s="43"/>
      <c r="Y22" s="43"/>
      <c r="Z22" s="43"/>
    </row>
    <row r="23">
      <c r="A23" s="45">
        <v>14.0</v>
      </c>
      <c r="B23" s="46" t="s">
        <v>126</v>
      </c>
      <c r="C23" s="98">
        <f t="shared" si="1"/>
        <v>678495</v>
      </c>
      <c r="D23" s="99">
        <v>474076.0</v>
      </c>
      <c r="E23" s="99">
        <v>159683.0</v>
      </c>
      <c r="F23" s="99">
        <v>44736.0</v>
      </c>
      <c r="G23" s="43"/>
      <c r="H23" s="43"/>
      <c r="I23" s="43"/>
      <c r="J23" s="43"/>
      <c r="K23" s="43"/>
      <c r="L23" s="43"/>
      <c r="M23" s="43"/>
      <c r="N23" s="43"/>
      <c r="O23" s="43"/>
      <c r="P23" s="43"/>
      <c r="Q23" s="43"/>
      <c r="R23" s="43"/>
      <c r="S23" s="43"/>
      <c r="T23" s="43"/>
      <c r="U23" s="43"/>
      <c r="V23" s="43"/>
      <c r="W23" s="43"/>
      <c r="X23" s="43"/>
      <c r="Y23" s="43"/>
      <c r="Z23" s="43"/>
    </row>
    <row r="24">
      <c r="A24" s="45">
        <v>15.0</v>
      </c>
      <c r="B24" s="46" t="s">
        <v>71</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127</v>
      </c>
      <c r="C25" s="98">
        <f t="shared" si="1"/>
        <v>618575</v>
      </c>
      <c r="D25" s="99">
        <v>592885.0</v>
      </c>
      <c r="E25" s="99">
        <v>19477.0</v>
      </c>
      <c r="F25" s="99">
        <v>6213.0</v>
      </c>
      <c r="G25" s="43"/>
      <c r="H25" s="43"/>
      <c r="I25" s="43"/>
      <c r="J25" s="43"/>
      <c r="K25" s="43"/>
      <c r="L25" s="43"/>
      <c r="M25" s="43"/>
      <c r="N25" s="43"/>
      <c r="O25" s="43"/>
      <c r="P25" s="43"/>
      <c r="Q25" s="43"/>
      <c r="R25" s="43"/>
      <c r="S25" s="43"/>
      <c r="T25" s="43"/>
      <c r="U25" s="43"/>
      <c r="V25" s="43"/>
      <c r="W25" s="43"/>
      <c r="X25" s="43"/>
      <c r="Y25" s="43"/>
      <c r="Z25" s="43"/>
    </row>
    <row r="26">
      <c r="A26" s="45">
        <v>17.0</v>
      </c>
      <c r="B26" s="46" t="s">
        <v>128</v>
      </c>
      <c r="C26" s="98">
        <f t="shared" si="1"/>
        <v>0</v>
      </c>
      <c r="D26" s="99">
        <v>0.0</v>
      </c>
      <c r="E26" s="99">
        <v>0.0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129</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130</v>
      </c>
      <c r="C28" s="98">
        <f t="shared" si="1"/>
        <v>0</v>
      </c>
      <c r="D28" s="99">
        <v>0.0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131</v>
      </c>
      <c r="C29" s="98">
        <f t="shared" si="1"/>
        <v>639923</v>
      </c>
      <c r="D29" s="99">
        <v>639923.0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132</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133</v>
      </c>
      <c r="C31" s="98">
        <f t="shared" si="1"/>
        <v>1461006</v>
      </c>
      <c r="D31" s="99">
        <v>1353476.0</v>
      </c>
      <c r="E31" s="99">
        <v>81524.0</v>
      </c>
      <c r="F31" s="99">
        <v>26006.0</v>
      </c>
      <c r="G31" s="43"/>
      <c r="H31" s="43"/>
      <c r="I31" s="43"/>
      <c r="J31" s="43"/>
      <c r="K31" s="43"/>
      <c r="L31" s="43"/>
      <c r="M31" s="43"/>
      <c r="N31" s="43"/>
      <c r="O31" s="43"/>
      <c r="P31" s="43"/>
      <c r="Q31" s="43"/>
      <c r="R31" s="43"/>
      <c r="S31" s="43"/>
      <c r="T31" s="43"/>
      <c r="U31" s="43"/>
      <c r="V31" s="43"/>
      <c r="W31" s="43"/>
      <c r="X31" s="43"/>
      <c r="Y31" s="43"/>
      <c r="Z31" s="43"/>
    </row>
    <row r="32">
      <c r="A32" s="45">
        <v>23.0</v>
      </c>
      <c r="B32" s="46" t="s">
        <v>134</v>
      </c>
      <c r="C32" s="98">
        <f t="shared" si="1"/>
        <v>196298</v>
      </c>
      <c r="D32" s="99">
        <v>181851.0</v>
      </c>
      <c r="E32" s="99">
        <v>10953.0</v>
      </c>
      <c r="F32" s="99">
        <v>3494.0</v>
      </c>
      <c r="G32" s="43"/>
      <c r="H32" s="43"/>
      <c r="I32" s="43"/>
      <c r="J32" s="43"/>
      <c r="K32" s="43"/>
      <c r="L32" s="43"/>
      <c r="M32" s="43"/>
      <c r="N32" s="43"/>
      <c r="O32" s="43"/>
      <c r="P32" s="43"/>
      <c r="Q32" s="43"/>
      <c r="R32" s="43"/>
      <c r="S32" s="43"/>
      <c r="T32" s="43"/>
      <c r="U32" s="43"/>
      <c r="V32" s="43"/>
      <c r="W32" s="43"/>
      <c r="X32" s="43"/>
      <c r="Y32" s="43"/>
      <c r="Z32" s="43"/>
    </row>
    <row r="33">
      <c r="A33" s="45">
        <v>24.0</v>
      </c>
      <c r="B33" s="46" t="s">
        <v>135</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116</v>
      </c>
      <c r="B34" s="175" t="s">
        <v>241</v>
      </c>
      <c r="C34" s="98">
        <f t="shared" si="1"/>
        <v>963624</v>
      </c>
      <c r="D34" s="99">
        <v>719822.0</v>
      </c>
      <c r="E34" s="99">
        <v>214436.0</v>
      </c>
      <c r="F34" s="99">
        <v>29366.0</v>
      </c>
      <c r="G34" s="43"/>
      <c r="H34" s="43"/>
      <c r="I34" s="43"/>
      <c r="J34" s="43"/>
      <c r="K34" s="43"/>
      <c r="L34" s="43"/>
      <c r="M34" s="43"/>
      <c r="N34" s="43"/>
      <c r="O34" s="43"/>
      <c r="P34" s="43"/>
      <c r="Q34" s="43"/>
      <c r="R34" s="43"/>
      <c r="S34" s="43"/>
      <c r="T34" s="43"/>
      <c r="U34" s="43"/>
      <c r="V34" s="43"/>
      <c r="W34" s="43"/>
      <c r="X34" s="43"/>
      <c r="Y34" s="43"/>
      <c r="Z34" s="43"/>
    </row>
    <row r="35">
      <c r="A35" s="45" t="s">
        <v>48</v>
      </c>
      <c r="B35" s="102" t="s">
        <v>137</v>
      </c>
      <c r="C35" s="98">
        <f t="shared" si="1"/>
        <v>934052</v>
      </c>
      <c r="D35" s="99">
        <v>934052.0</v>
      </c>
      <c r="E35" s="99">
        <v>0.0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t="s">
        <v>242</v>
      </c>
      <c r="C36" s="98">
        <f t="shared" si="1"/>
        <v>759110</v>
      </c>
      <c r="D36" s="99">
        <v>708682.0</v>
      </c>
      <c r="E36" s="99">
        <v>38232.0</v>
      </c>
      <c r="F36" s="99">
        <v>12196.0</v>
      </c>
      <c r="G36" s="43"/>
      <c r="H36" s="43"/>
      <c r="I36" s="43"/>
      <c r="J36" s="43"/>
      <c r="K36" s="43"/>
      <c r="L36" s="43"/>
      <c r="M36" s="43"/>
      <c r="N36" s="43"/>
      <c r="O36" s="43"/>
      <c r="P36" s="43"/>
      <c r="Q36" s="43"/>
      <c r="R36" s="43"/>
      <c r="S36" s="43"/>
      <c r="T36" s="43"/>
      <c r="U36" s="43"/>
      <c r="V36" s="43"/>
      <c r="W36" s="43"/>
      <c r="X36" s="43"/>
      <c r="Y36" s="43"/>
      <c r="Z36" s="43"/>
    </row>
    <row r="37">
      <c r="A37" s="45" t="s">
        <v>52</v>
      </c>
      <c r="B37" s="102" t="s">
        <v>243</v>
      </c>
      <c r="C37" s="98">
        <f t="shared" si="1"/>
        <v>231025</v>
      </c>
      <c r="D37" s="99">
        <v>0.0</v>
      </c>
      <c r="E37" s="99">
        <v>231025.0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140</v>
      </c>
      <c r="C38" s="98">
        <f t="shared" si="1"/>
        <v>449679</v>
      </c>
      <c r="D38" s="99">
        <v>493108.0</v>
      </c>
      <c r="E38" s="99">
        <v>129783.0</v>
      </c>
      <c r="F38" s="99">
        <v>-173212.0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141</v>
      </c>
      <c r="C40" s="103">
        <f t="shared" ref="C40:F40" si="2">sum(C3:C39)</f>
        <v>26861389</v>
      </c>
      <c r="D40" s="103">
        <f t="shared" si="2"/>
        <v>22268621</v>
      </c>
      <c r="E40" s="103">
        <f t="shared" si="2"/>
        <v>3999503</v>
      </c>
      <c r="F40" s="103">
        <f t="shared" si="2"/>
        <v>593265</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THE LAB SCHOOL OF WASHINGTON</v>
      </c>
      <c r="B1" s="5"/>
      <c r="C1" s="2">
        <f>'Revenues 2023'!C1</f>
        <v>2023</v>
      </c>
      <c r="D1" s="107"/>
      <c r="E1" s="108"/>
      <c r="F1" s="43"/>
      <c r="G1" s="43"/>
      <c r="H1" s="43"/>
      <c r="I1" s="43"/>
      <c r="J1" s="43"/>
      <c r="K1" s="43"/>
      <c r="L1" s="43"/>
      <c r="M1" s="43"/>
      <c r="N1" s="43"/>
      <c r="O1" s="43"/>
      <c r="P1" s="43"/>
      <c r="Q1" s="43"/>
      <c r="R1" s="43"/>
      <c r="S1" s="43"/>
      <c r="T1" s="43"/>
      <c r="U1" s="43"/>
      <c r="V1" s="43"/>
      <c r="W1" s="43"/>
      <c r="X1" s="43"/>
      <c r="Y1" s="43"/>
      <c r="Z1" s="43"/>
    </row>
    <row r="2">
      <c r="A2" s="109" t="s">
        <v>142</v>
      </c>
      <c r="B2" s="45">
        <v>1.0</v>
      </c>
      <c r="C2" s="46" t="s">
        <v>143</v>
      </c>
      <c r="D2" s="110"/>
      <c r="E2" s="111">
        <v>293130.0</v>
      </c>
      <c r="F2" s="43"/>
      <c r="G2" s="43"/>
      <c r="H2" s="43"/>
      <c r="I2" s="43"/>
      <c r="J2" s="43"/>
      <c r="K2" s="43"/>
      <c r="L2" s="43"/>
      <c r="M2" s="43"/>
      <c r="N2" s="43"/>
      <c r="O2" s="43"/>
      <c r="P2" s="43"/>
      <c r="Q2" s="43"/>
      <c r="R2" s="43"/>
      <c r="S2" s="43"/>
      <c r="T2" s="43"/>
      <c r="U2" s="43"/>
      <c r="V2" s="43"/>
      <c r="W2" s="43"/>
      <c r="X2" s="43"/>
      <c r="Y2" s="43"/>
      <c r="Z2" s="43"/>
    </row>
    <row r="3">
      <c r="A3" s="49"/>
      <c r="B3" s="45">
        <v>2.0</v>
      </c>
      <c r="C3" s="46" t="s">
        <v>144</v>
      </c>
      <c r="D3" s="112"/>
      <c r="E3" s="111">
        <v>6730588.0</v>
      </c>
      <c r="F3" s="43"/>
      <c r="G3" s="43"/>
      <c r="H3" s="43"/>
      <c r="I3" s="43"/>
      <c r="J3" s="43"/>
      <c r="K3" s="43"/>
      <c r="L3" s="43"/>
      <c r="M3" s="43"/>
      <c r="N3" s="43"/>
      <c r="O3" s="43"/>
      <c r="P3" s="43"/>
      <c r="Q3" s="43"/>
      <c r="R3" s="43"/>
      <c r="S3" s="43"/>
      <c r="T3" s="43"/>
      <c r="U3" s="43"/>
      <c r="V3" s="43"/>
      <c r="W3" s="43"/>
      <c r="X3" s="43"/>
      <c r="Y3" s="43"/>
      <c r="Z3" s="43"/>
    </row>
    <row r="4">
      <c r="A4" s="49"/>
      <c r="B4" s="45">
        <v>3.0</v>
      </c>
      <c r="C4" s="46" t="s">
        <v>145</v>
      </c>
      <c r="D4" s="110"/>
      <c r="E4" s="111">
        <v>263727.0</v>
      </c>
      <c r="F4" s="43"/>
      <c r="G4" s="43"/>
      <c r="H4" s="43"/>
      <c r="I4" s="43"/>
      <c r="J4" s="43"/>
      <c r="K4" s="43"/>
      <c r="L4" s="43"/>
      <c r="M4" s="43"/>
      <c r="N4" s="43"/>
      <c r="O4" s="43"/>
      <c r="P4" s="43"/>
      <c r="Q4" s="43"/>
      <c r="R4" s="43"/>
      <c r="S4" s="43"/>
      <c r="T4" s="43"/>
      <c r="U4" s="43"/>
      <c r="V4" s="43"/>
      <c r="W4" s="43"/>
      <c r="X4" s="43"/>
      <c r="Y4" s="43"/>
      <c r="Z4" s="43"/>
    </row>
    <row r="5">
      <c r="A5" s="49"/>
      <c r="B5" s="45">
        <v>4.0</v>
      </c>
      <c r="C5" s="46" t="s">
        <v>146</v>
      </c>
      <c r="D5" s="112"/>
      <c r="E5" s="111">
        <v>1.1091236E7</v>
      </c>
      <c r="F5" s="43"/>
      <c r="G5" s="43"/>
      <c r="H5" s="43"/>
      <c r="I5" s="43"/>
      <c r="J5" s="43"/>
      <c r="K5" s="43"/>
      <c r="L5" s="43"/>
      <c r="M5" s="43"/>
      <c r="N5" s="43"/>
      <c r="O5" s="43"/>
      <c r="P5" s="43"/>
      <c r="Q5" s="43"/>
      <c r="R5" s="43"/>
      <c r="S5" s="43"/>
      <c r="T5" s="43"/>
      <c r="U5" s="43"/>
      <c r="V5" s="43"/>
      <c r="W5" s="43"/>
      <c r="X5" s="43"/>
      <c r="Y5" s="43"/>
      <c r="Z5" s="43"/>
    </row>
    <row r="6">
      <c r="A6" s="49"/>
      <c r="B6" s="45">
        <v>5.0</v>
      </c>
      <c r="C6" s="51" t="s">
        <v>147</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148</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149</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150</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151</v>
      </c>
      <c r="D10" s="110"/>
      <c r="E10" s="111">
        <v>486492.0</v>
      </c>
      <c r="F10" s="43"/>
      <c r="G10" s="43"/>
      <c r="H10" s="43"/>
      <c r="I10" s="43"/>
      <c r="J10" s="43"/>
      <c r="K10" s="43"/>
      <c r="L10" s="43"/>
      <c r="M10" s="43"/>
      <c r="N10" s="43"/>
      <c r="O10" s="43"/>
      <c r="P10" s="43"/>
      <c r="Q10" s="43"/>
      <c r="R10" s="43"/>
      <c r="S10" s="43"/>
      <c r="T10" s="43"/>
      <c r="U10" s="43"/>
      <c r="V10" s="43"/>
      <c r="W10" s="43"/>
      <c r="X10" s="43"/>
      <c r="Y10" s="43"/>
      <c r="Z10" s="43"/>
    </row>
    <row r="11">
      <c r="A11" s="49"/>
      <c r="B11" s="45" t="s">
        <v>152</v>
      </c>
      <c r="C11" s="46" t="s">
        <v>153</v>
      </c>
      <c r="D11" s="111">
        <v>5.1905411E7</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154</v>
      </c>
      <c r="C12" s="46" t="s">
        <v>155</v>
      </c>
      <c r="D12" s="111">
        <v>2.0747504E7</v>
      </c>
      <c r="E12" s="108">
        <f>D11-D12</f>
        <v>31157907</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156</v>
      </c>
      <c r="D13" s="112"/>
      <c r="E13" s="111">
        <v>500500.0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157</v>
      </c>
      <c r="D14" s="112"/>
      <c r="E14" s="111">
        <v>1.2452644E7</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158</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159</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160</v>
      </c>
      <c r="D17" s="112"/>
      <c r="E17" s="111">
        <v>2349788.0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161</v>
      </c>
      <c r="D18" s="113"/>
      <c r="E18" s="114">
        <f>sum(E2:E17)</f>
        <v>65326012</v>
      </c>
      <c r="F18" s="43"/>
      <c r="G18" s="43"/>
      <c r="H18" s="43"/>
      <c r="I18" s="43"/>
      <c r="J18" s="43"/>
      <c r="K18" s="43"/>
      <c r="L18" s="43"/>
      <c r="M18" s="43"/>
      <c r="N18" s="43"/>
      <c r="O18" s="43"/>
      <c r="P18" s="43"/>
      <c r="Q18" s="43"/>
      <c r="R18" s="43"/>
      <c r="S18" s="43"/>
      <c r="T18" s="43"/>
      <c r="U18" s="43"/>
      <c r="V18" s="43"/>
      <c r="W18" s="43"/>
      <c r="X18" s="43"/>
      <c r="Y18" s="43"/>
      <c r="Z18" s="43"/>
    </row>
    <row r="19">
      <c r="A19" s="44" t="s">
        <v>162</v>
      </c>
      <c r="B19" s="115">
        <v>17.0</v>
      </c>
      <c r="C19" s="116" t="s">
        <v>163</v>
      </c>
      <c r="D19" s="117"/>
      <c r="E19" s="111">
        <v>1454393.0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164</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165</v>
      </c>
      <c r="D21" s="117"/>
      <c r="E21" s="111">
        <v>1.7264442E7</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166</v>
      </c>
      <c r="D22" s="117"/>
      <c r="E22" s="111">
        <v>1.5615502E7</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167</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168</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169</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170</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171</v>
      </c>
      <c r="D27" s="117"/>
      <c r="E27" s="118">
        <v>2420704.0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172</v>
      </c>
      <c r="D28" s="125"/>
      <c r="E28" s="126">
        <f>sum(E19:E27)</f>
        <v>36755041</v>
      </c>
      <c r="F28" s="43"/>
      <c r="G28" s="43"/>
      <c r="H28" s="43"/>
      <c r="I28" s="43"/>
      <c r="J28" s="43"/>
      <c r="K28" s="43"/>
      <c r="L28" s="43"/>
      <c r="M28" s="43"/>
      <c r="N28" s="43"/>
      <c r="O28" s="43"/>
      <c r="P28" s="43"/>
      <c r="Q28" s="43"/>
      <c r="R28" s="43"/>
      <c r="S28" s="43"/>
      <c r="T28" s="43"/>
      <c r="U28" s="43"/>
      <c r="V28" s="43"/>
      <c r="W28" s="43"/>
      <c r="X28" s="43"/>
      <c r="Y28" s="43"/>
      <c r="Z28" s="43"/>
    </row>
    <row r="29">
      <c r="A29" s="65" t="s">
        <v>173</v>
      </c>
      <c r="B29" s="127"/>
      <c r="C29" s="128" t="s">
        <v>174</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175</v>
      </c>
      <c r="D30" s="117"/>
      <c r="E30" s="111">
        <v>2.2722894E7</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176</v>
      </c>
      <c r="D31" s="117"/>
      <c r="E31" s="111">
        <v>5848077.0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177</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178</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179</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180</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181</v>
      </c>
      <c r="D36" s="131"/>
      <c r="E36" s="126">
        <f>sum(E30:E35)</f>
        <v>28570971</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182</v>
      </c>
      <c r="D37" s="135"/>
      <c r="E37" s="136">
        <f>E36+E28</f>
        <v>65326012</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