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<sst xmlns="http://schemas.openxmlformats.org/spreadsheetml/2006/main" count="869" uniqueCount="251">
  <si>
    <t>SAN FRANCISCO BAYKEEPER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</si>
  <si>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</si>
  <si>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</si>
  <si>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</si>
  <si>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</si>
  <si>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</si>
  <si>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</si>
  <si>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</si>
  <si>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</si>
  <si>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</si>
  <si>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</si>
  <si>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</si>
  <si>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</si>
  <si>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</si>
  <si>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</si>
  <si>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</si>
  <si>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</si>
  <si>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</si>
  <si>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</si>
  <si>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</si>
  <si>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</si>
  <si>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</si>
  <si>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</si>
  <si>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</si>
  <si>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</si>
  <si>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</si>
  <si>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</si>
  <si>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</si>
  <si>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</si>
  <si>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</si>
  <si>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</si>
  <si>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</si>
  <si>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</si>
  <si>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</si>
  <si>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</si>
  <si>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</si>
  <si>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</si>
  <si>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</si>
  <si>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</si>
  <si>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</si>
  <si>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</si>
  <si>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</si>
  <si>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</si>
  <si>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</si>
  <si>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</si>
  <si>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</si>
  <si>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</si>
  <si>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</si>
  <si>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</si>
  <si>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</si>
  <si>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</si>
  <si>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</si>
  <si>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</si>
  <si>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</si>
  <si>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</si>
  <si>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</si>
  <si>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</si>
  <si>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</si>
  <si>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</si>
  <si>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</si>
  <si>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</si>
  <si>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</si>
  <si>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</si>
  <si>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</si>
  <si>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 and cost recovery</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</si>
  <si>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</si>
  <si>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</si>
  <si>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</si>
  <si>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</si>
  <si>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</si>
  <si>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</si>
  <si>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</si>
  <si>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</si>
  <si>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</si>
  <si>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</si>
  <si>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</si>
  <si>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</si>
  <si>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</si>
  <si>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</si>
  <si>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</si>
  <si>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</si>
  <si>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</si>
  <si>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</si>
  <si>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</si>
  <si>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</si>
  <si>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</si>
  <si>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</si>
  <si>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</si>
  <si>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</si>
  <si>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</si>
  <si>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</si>
  <si>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</si>
  <si>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</si>
  <si>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</si>
  <si>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</si>
  <si>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</si>
  <si>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</si>
  <si>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</si>
  <si>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</si>
  <si>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</si>
  <si>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</si>
  <si>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</si>
  <si>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</si>
  <si>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</si>
  <si>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</si>
  <si>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</si>
  <si>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</si>
  <si>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</si>
  <si>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</si>
  <si>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</si>
  <si>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</si>
  <si>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</si>
  <si>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</si>
  <si>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</si>
  <si>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</si>
  <si>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</si>
  <si>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</si>
  <si>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</si>
  <si>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</si>
  <si>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</si>
  <si>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</si>
  <si>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</si>
  <si>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</si>
  <si>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</si>
  <si>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</si>
  <si>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</si>
  <si>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</si>
  <si>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</si>
  <si>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</si>
  <si>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</si>
  <si>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</si>
  <si>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</si>
  <si>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</si>
  <si>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</si>
  <si>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Donated Goods</t>
  </si>
  <si>
    <t>Program Expenses</t>
  </si>
  <si>
    <t xml:space="preserve"> Boat Operations</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</si>
  <si>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</si>
  <si>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</si>
  <si>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</si>
  <si>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</si>
  <si>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</si>
  <si>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</si>
  <si>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</si>
  <si>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</si>
  <si>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</si>
  <si>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</si>
  <si>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</si>
  <si>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</si>
  <si>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</si>
  <si>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</si>
  <si>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</si>
  <si>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</si>
  <si>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</si>
  <si>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</si>
  <si>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</si>
  <si>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</si>
  <si>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</si>
  <si>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</si>
  <si>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</si>
  <si>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</si>
  <si>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</si>
  <si>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</si>
  <si>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</si>
  <si>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</si>
  <si>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</si>
  <si>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</si>
  <si>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</si>
  <si>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</si>
  <si>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</si>
  <si>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</si>
  <si>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</si>
  <si>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</si>
  <si>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</si>
  <si>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</si>
  <si>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</si>
  <si>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</si>
  <si>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</si>
  <si>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</si>
  <si>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</si>
  <si>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</si>
  <si>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</si>
  <si>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</si>
  <si>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</si>
  <si>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</si>
  <si>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</si>
  <si>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</si>
  <si>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</si>
  <si>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</si>
  <si>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</si>
  <si>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</si>
  <si>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</si>
  <si>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</si>
  <si>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</si>
  <si>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</si>
  <si>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</si>
  <si>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</si>
  <si>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</si>
  <si>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</si>
  <si>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</si>
  <si>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</si>
  <si>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</si>
  <si>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</si>
  <si>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</si>
  <si>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</si>
  <si>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</si>
  <si>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</si>
  <si>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</si>
  <si>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</si>
  <si>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</si>
  <si>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</si>
  <si>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</si>
  <si>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</si>
  <si>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</si>
  <si>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</si>
  <si>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</si>
  <si>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</si>
  <si>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</si>
  <si>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</si>
  <si>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</si>
  <si>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</si>
  <si>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</si>
  <si>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</si>
  <si>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</si>
  <si>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</si>
  <si>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</si>
  <si>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</si>
  <si>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</si>
  <si>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</si>
  <si>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</si>
  <si>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</si>
  <si>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</si>
  <si>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</si>
  <si>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</si>
  <si>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</si>
  <si>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</si>
  <si>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</si>
  <si>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</si>
  <si>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FEE AND COST RECOVERY</t>
  </si>
  <si>
    <r>
      <rPr>
        <rFont val="Roboto"/>
        <color rgb="FF000000"/>
        <sz val="10.0"/>
      </rPr>
      <t xml:space="preserve">Gross amount from sales of </t>
    </r>
    <r>
      <rPr>
        <rFont val="Roboto"/>
        <color rgb="FF000000"/>
        <sz val="10.0"/>
      </rPr>
      <t>assets other than inventory</t>
    </r>
  </si>
  <si>
    <t>Program Expense</t>
  </si>
  <si>
    <t>Boat Operations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</si>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</sst>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SAN FRANCISCO BAYKEEPER</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2268695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19533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2249162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187430.1667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1398310</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7.46043193</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981442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2268695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189057.9167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5.19122403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269880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2268695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189057.9167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1.427499069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8.887930999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1380217</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2105029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0.6556760026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1269650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207777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1477427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2268695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0.6512232803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116300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1269650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0.09160004726</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2022'!D40</f>
        <v>1718857</v>
      </c>
      <c r="E41" s="165">
        <f t="shared" ref="E41:E44" si="1">D41/$D$44</f>
        <v>0.7576412872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209159</v>
      </c>
      <c r="E42" s="165">
        <f t="shared" si="1"/>
        <v>0.09219352976</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340679</v>
      </c>
      <c r="E43" s="165">
        <f t="shared" si="1"/>
        <v>0.1501651831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2268695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1440608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340679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4.228637515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1789343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593634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3.014219199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2426668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SAN FRANCISCO BAYKEEPER</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16304.0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8048.0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2143239.0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66033.0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2167591</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40723.0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40723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27255.0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1991.0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-1991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235</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2233813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SAN FRANCISCO BAYKEEPER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325074</v>
      </c>
      <c r="D7" s="99">
        <v>175669.0</v>
      </c>
      <c r="E7" s="99">
        <v>124970.0</v>
      </c>
      <c r="F7" s="99">
        <v>24435.0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1084108</v>
      </c>
      <c r="D9" s="99">
        <v>876246.0</v>
      </c>
      <c r="E9" s="99">
        <v>12916.0</v>
      </c>
      <c r="F9" s="99">
        <v>194946.0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50193</v>
      </c>
      <c r="D10" s="99">
        <v>42580.0</v>
      </c>
      <c r="E10" s="99">
        <v>566.0</v>
      </c>
      <c r="F10" s="99">
        <v>7047.0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57810</v>
      </c>
      <c r="D11" s="99">
        <v>45475.0</v>
      </c>
      <c r="E11" s="99">
        <v>3731.0</v>
      </c>
      <c r="F11" s="99">
        <v>8604.0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103253</v>
      </c>
      <c r="D12" s="99">
        <v>81623.0</v>
      </c>
      <c r="E12" s="99">
        <v>6544.0</v>
      </c>
      <c r="F12" s="99">
        <v>15086.0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38137</v>
      </c>
      <c r="D15" s="99">
        <v>38137.0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39846</v>
      </c>
      <c r="D16" s="99">
        <v>0.0</v>
      </c>
      <c r="E16" s="99">
        <v>39846.0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59650</v>
      </c>
      <c r="D20" s="99">
        <v>55946.0</v>
      </c>
      <c r="E20" s="99">
        <v>794.0</v>
      </c>
      <c r="F20" s="99">
        <v>2910.0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10868</v>
      </c>
      <c r="D21" s="99">
        <v>4789.0</v>
      </c>
      <c r="E21" s="99">
        <v>23.0</v>
      </c>
      <c r="F21" s="99">
        <v>6056.0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27428</v>
      </c>
      <c r="D22" s="99">
        <v>15422.0</v>
      </c>
      <c r="E22" s="99">
        <v>3323.0</v>
      </c>
      <c r="F22" s="99">
        <v>8683.0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45923</v>
      </c>
      <c r="D23" s="99">
        <v>33900.0</v>
      </c>
      <c r="E23" s="99">
        <v>2335.0</v>
      </c>
      <c r="F23" s="99">
        <v>9688.0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140660</v>
      </c>
      <c r="D25" s="99">
        <v>111303.0</v>
      </c>
      <c r="E25" s="99">
        <v>8881.0</v>
      </c>
      <c r="F25" s="99">
        <v>20476.0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9161</v>
      </c>
      <c r="D26" s="99">
        <v>5889.0</v>
      </c>
      <c r="E26" s="99">
        <v>656.0</v>
      </c>
      <c r="F26" s="99">
        <v>2616.0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1979</v>
      </c>
      <c r="D27" s="99">
        <v>1925.0</v>
      </c>
      <c r="E27" s="99">
        <v>16.0</v>
      </c>
      <c r="F27" s="99">
        <v>38.0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20783</v>
      </c>
      <c r="D31" s="99">
        <v>17645.0</v>
      </c>
      <c r="E31" s="99">
        <v>949.0</v>
      </c>
      <c r="F31" s="99">
        <v>2189.0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11364</v>
      </c>
      <c r="D32" s="99">
        <v>5549.0</v>
      </c>
      <c r="E32" s="99">
        <v>5092.0</v>
      </c>
      <c r="F32" s="99">
        <v>723.0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50173</v>
      </c>
      <c r="D34" s="99">
        <v>0.0</v>
      </c>
      <c r="E34" s="99">
        <v>0.0</v>
      </c>
      <c r="F34" s="99">
        <v>50173.0</v>
      </c>
      <c r="G34" s="43"/>
      <c r="H34" s="43"/>
      <c r="I34" s="43"/>
      <c r="J34" s="43"/>
      <c r="K34" s="43"/>
      <c r="L34" s="43"/>
      <c r="M34" s="43"/>
      <c r="N34" s="43"/>
      <c r="O34" s="43"/>
      <c r="P34" s="43"/>
      <c r="Q34" s="43"/>
      <c r="R34" s="43"/>
      <c r="S34" s="43"/>
      <c r="T34" s="43"/>
      <c r="U34" s="43"/>
      <c r="V34" s="43"/>
      <c r="W34" s="43"/>
      <c r="X34" s="43"/>
      <c r="Y34" s="43"/>
      <c r="Z34" s="43"/>
    </row>
    <row r="35">
      <c r="A35" s="45" t="s">
        <v>48</v>
      </c>
      <c r="B35" s="60" t="s">
        <v>133</v>
      </c>
      <c r="C35" s="98">
        <f t="shared" si="1"/>
        <v>16797</v>
      </c>
      <c r="D35" s="99">
        <v>9542.0</v>
      </c>
      <c r="E35" s="99">
        <v>1378.0</v>
      </c>
      <c r="F35" s="99">
        <v>5877.0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15313</v>
      </c>
      <c r="D36" s="99">
        <v>8518.0</v>
      </c>
      <c r="E36" s="99">
        <v>1414.0</v>
      </c>
      <c r="F36" s="99">
        <v>5381.0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13194</v>
      </c>
      <c r="D37" s="99">
        <v>13194.0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2121714</v>
      </c>
      <c r="D40" s="104">
        <f t="shared" si="2"/>
        <v>1543352</v>
      </c>
      <c r="E40" s="104">
        <f t="shared" si="2"/>
        <v>213434</v>
      </c>
      <c r="F40" s="104">
        <f t="shared" si="2"/>
        <v>364928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BAYKEEPER</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152611.0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1005606.0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346478.0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42738.0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257123.0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298590.0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217079.0</v>
      </c>
      <c r="E12" s="109">
        <f>D11-D12</f>
        <v>81511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288860.0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106920.0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83841.0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2365688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277044.0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238589.0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109949.0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625582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1032326.0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707780.0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1740106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2365688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SAN FRANCISCO BAYKEEPER</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2121714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20783</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2100931</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175077.5833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1158217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6.615450008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1032326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2121714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176809.5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5.838634236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288860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2121714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176809.5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1.633735744</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8.249185751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2143239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2233813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0.9594531861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1409182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211256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1620438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2121714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0.7637400705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108003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1409182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0.07664233577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244</v>
      </c>
      <c r="D41" s="75">
        <f>'Expenses 2023'!D40</f>
        <v>1543352</v>
      </c>
      <c r="E41" s="165">
        <f t="shared" ref="E41:E44" si="1">D41/$D$44</f>
        <v>0.7274081238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213434</v>
      </c>
      <c r="E42" s="165">
        <f t="shared" si="1"/>
        <v>0.1005950849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364928</v>
      </c>
      <c r="E43" s="165">
        <f t="shared" si="1"/>
        <v>0.1719967913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2121714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2167591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364928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5.939777162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1804556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515633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3.499690671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2365688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SAN FRANCISCO BAYKEEPER</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181</v>
      </c>
      <c r="D5" s="177">
        <f>'Ratios 2021'!D8</f>
        <v>10.70576036</v>
      </c>
      <c r="E5" s="177">
        <f>'Ratios 2022'!D8</f>
        <v>7.46043193</v>
      </c>
      <c r="F5" s="177">
        <f>'Ratios 2023'!D8</f>
        <v>6.615450008</v>
      </c>
      <c r="G5" s="177">
        <f>average(D5:F5)</f>
        <v>8.260547432</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189</v>
      </c>
      <c r="D10" s="149">
        <f>'Ratios 2021'!D14</f>
        <v>6.174465748</v>
      </c>
      <c r="E10" s="149">
        <f>'Ratios 2022'!D14</f>
        <v>5.19122403</v>
      </c>
      <c r="F10" s="149">
        <f>'Ratios 2023'!D14</f>
        <v>5.838634236</v>
      </c>
      <c r="G10" s="177">
        <f>average(D10:F10)</f>
        <v>5.734774671</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1.792045265</v>
      </c>
      <c r="E15" s="180">
        <f>'Ratios 2022'!D20</f>
        <v>1.427499069</v>
      </c>
      <c r="F15" s="180">
        <f>'Ratios 2023'!D20</f>
        <v>1.633735744</v>
      </c>
      <c r="G15" s="177">
        <f>average(D15:F15)</f>
        <v>1.617760026</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0.808703001</v>
      </c>
      <c r="E20" s="163">
        <f>'Ratios 2022'!D26</f>
        <v>0.6556760026</v>
      </c>
      <c r="F20" s="163">
        <f>'Ratios 2023'!D26</f>
        <v>0.9594531861</v>
      </c>
      <c r="G20" s="181">
        <f>average(D20:F20)</f>
        <v>0.8079440632</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0.7744069534</v>
      </c>
      <c r="E25" s="163">
        <f>'Ratios 2022'!D33</f>
        <v>0.6512232803</v>
      </c>
      <c r="F25" s="163">
        <f>'Ratios 2023'!D33</f>
        <v>0.7637400705</v>
      </c>
      <c r="G25" s="181">
        <f>average(D25:F25)</f>
        <v>0.7297901014</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0.08273377774</v>
      </c>
      <c r="E30" s="163">
        <f>'Ratios 2022'!D38</f>
        <v>0.09160004726</v>
      </c>
      <c r="F30" s="163">
        <f>'Ratios 2023'!D38</f>
        <v>0.07664233577</v>
      </c>
      <c r="G30" s="181">
        <f>average(D30:F30)</f>
        <v>0.08365872025</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0.6676332826</v>
      </c>
      <c r="E35" s="163">
        <f>'Ratios 2022'!E41</f>
        <v>0.7576412872</v>
      </c>
      <c r="F35" s="163">
        <f>'Ratios 2023'!E41</f>
        <v>0.7274081238</v>
      </c>
      <c r="G35" s="181">
        <f t="shared" ref="G35:G37" si="1">average(D35:F35)</f>
        <v>0.7175608979</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0.1104864044</v>
      </c>
      <c r="E36" s="163">
        <f>'Ratios 2022'!E42</f>
        <v>0.09219352976</v>
      </c>
      <c r="F36" s="163">
        <f>'Ratios 2023'!E42</f>
        <v>0.1005950849</v>
      </c>
      <c r="G36" s="181">
        <f t="shared" si="1"/>
        <v>0.101091673</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0.221880313</v>
      </c>
      <c r="E37" s="163">
        <f>'Ratios 2022'!E43</f>
        <v>0.1501651831</v>
      </c>
      <c r="F37" s="163">
        <f>'Ratios 2023'!E43</f>
        <v>0.1719967913</v>
      </c>
      <c r="G37" s="181">
        <f t="shared" si="1"/>
        <v>0.1813474291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6.287701653</v>
      </c>
      <c r="E42" s="166">
        <f>'Ratios 2022'!D49</f>
        <v>4.228637515</v>
      </c>
      <c r="F42" s="166">
        <f>'Ratios 2023'!D49</f>
        <v>5.939777162</v>
      </c>
      <c r="G42" s="183">
        <f>average(D42:F42)</f>
        <v>5.48537211</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4.306408356</v>
      </c>
      <c r="E47" s="149">
        <f>'Ratios 2022'!D54</f>
        <v>3.014219199</v>
      </c>
      <c r="F47" s="149">
        <f>'Ratios 2023'!D54</f>
        <v>3.499690671</v>
      </c>
      <c r="G47" s="177">
        <f>average(D47:F47)</f>
        <v>3.606772742</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SAN FRANCISCO BAYKEEPER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BAYKEEPER</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34262.0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231727.0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2078412.0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56294.0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2344401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212900.0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212900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6676.0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17447.0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11396.0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6051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118.0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90.0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28</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2570056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SAN FRANCISCO BAYKEEPER</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270238</v>
      </c>
      <c r="D7" s="99">
        <v>129536.0</v>
      </c>
      <c r="E7" s="99">
        <v>115952.0</v>
      </c>
      <c r="F7" s="99">
        <v>24750.0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853511</v>
      </c>
      <c r="D9" s="99">
        <v>653252.0</v>
      </c>
      <c r="E9" s="99">
        <v>7646.0</v>
      </c>
      <c r="F9" s="99">
        <v>192613.0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22348</v>
      </c>
      <c r="D10" s="99">
        <v>16604.0</v>
      </c>
      <c r="E10" s="99">
        <v>248.0</v>
      </c>
      <c r="F10" s="99">
        <v>5496.0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70624</v>
      </c>
      <c r="D11" s="99">
        <v>49448.0</v>
      </c>
      <c r="E11" s="99">
        <v>6886.0</v>
      </c>
      <c r="F11" s="99">
        <v>14290.0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84618</v>
      </c>
      <c r="D12" s="99">
        <v>59247.0</v>
      </c>
      <c r="E12" s="99">
        <v>8246.0</v>
      </c>
      <c r="F12" s="99">
        <v>17125.0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60300</v>
      </c>
      <c r="D15" s="99">
        <v>60300.0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20879</v>
      </c>
      <c r="D16" s="99">
        <v>0.0</v>
      </c>
      <c r="E16" s="99">
        <v>20879.0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9326</v>
      </c>
      <c r="D20" s="99">
        <v>3965.0</v>
      </c>
      <c r="E20" s="99">
        <v>30.0</v>
      </c>
      <c r="F20" s="99">
        <v>5331.0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6925</v>
      </c>
      <c r="D21" s="99">
        <v>3518.0</v>
      </c>
      <c r="E21" s="99">
        <v>94.0</v>
      </c>
      <c r="F21" s="99">
        <v>3313.0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15586</v>
      </c>
      <c r="D22" s="99">
        <v>5394.0</v>
      </c>
      <c r="E22" s="99">
        <v>1437.0</v>
      </c>
      <c r="F22" s="99">
        <v>8755.0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17573</v>
      </c>
      <c r="D23" s="99">
        <v>6386.0</v>
      </c>
      <c r="E23" s="99">
        <v>4744.0</v>
      </c>
      <c r="F23" s="99">
        <v>6443.0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129328</v>
      </c>
      <c r="D25" s="99">
        <v>90505.0</v>
      </c>
      <c r="E25" s="99">
        <v>12614.0</v>
      </c>
      <c r="F25" s="99">
        <v>26209.0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1850</v>
      </c>
      <c r="D26" s="99">
        <v>1965.0</v>
      </c>
      <c r="E26" s="99">
        <v>78.0</v>
      </c>
      <c r="F26" s="99">
        <v>-193.0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434</v>
      </c>
      <c r="D28" s="99">
        <v>365.0</v>
      </c>
      <c r="E28" s="99">
        <v>0.0</v>
      </c>
      <c r="F28" s="99">
        <v>69.0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19807</v>
      </c>
      <c r="D31" s="99">
        <v>14766.0</v>
      </c>
      <c r="E31" s="99">
        <v>1675.0</v>
      </c>
      <c r="F31" s="99">
        <v>3366.0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6649</v>
      </c>
      <c r="D32" s="99">
        <v>2103.0</v>
      </c>
      <c r="E32" s="99">
        <v>3976.0</v>
      </c>
      <c r="F32" s="99">
        <v>570.0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56294</v>
      </c>
      <c r="D34" s="99">
        <v>0.0</v>
      </c>
      <c r="E34" s="99">
        <v>0.0</v>
      </c>
      <c r="F34" s="99">
        <v>56294.0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15272</v>
      </c>
      <c r="D35" s="99">
        <v>10527.0</v>
      </c>
      <c r="E35" s="99">
        <v>592.0</v>
      </c>
      <c r="F35" s="99">
        <v>4153.0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12570</v>
      </c>
      <c r="D36" s="99">
        <v>12570.0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6102</v>
      </c>
      <c r="D37" s="99">
        <v>1462.0</v>
      </c>
      <c r="E37" s="99">
        <v>369.0</v>
      </c>
      <c r="F37" s="99">
        <v>4271.0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199</v>
      </c>
      <c r="D38" s="99">
        <v>0.0</v>
      </c>
      <c r="E38" s="99">
        <v>199.0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1680433</v>
      </c>
      <c r="D40" s="104">
        <f t="shared" si="2"/>
        <v>1121913</v>
      </c>
      <c r="E40" s="104">
        <f t="shared" si="2"/>
        <v>185665</v>
      </c>
      <c r="F40" s="104">
        <f t="shared" si="2"/>
        <v>372855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BAYKEEPER</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602472.0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879050.0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121803.0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206301.0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237607.0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195799.0</v>
      </c>
      <c r="E12" s="109">
        <f>D11-D12</f>
        <v>41808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250951.0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98276.0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2200661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183217.0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237000.0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37628.0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457845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864648.0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878168.0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1742816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2200661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SAN FRANCISCO BAYKEEPER</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1680433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19807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1660626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138385.5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1481522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10.70576036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864648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1680433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140036.0833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6.174465748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250951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1680433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140036.0833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1.792045265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12.49780562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2078412</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2570056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0.808703001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1123749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177590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1301339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1680433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0.7744069534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92972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1123749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0.08273377774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1121913</v>
      </c>
      <c r="E41" s="165">
        <f t="shared" ref="E41:E44" si="1">D41/$D$44</f>
        <v>0.6676332826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185665</v>
      </c>
      <c r="E42" s="165">
        <f t="shared" si="1"/>
        <v>0.1104864044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372855</v>
      </c>
      <c r="E43" s="165">
        <f t="shared" si="1"/>
        <v>0.221880313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1680433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2344401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372855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6.287701653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1809626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420217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4.306408356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2200661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BAYKEEPER</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60391.0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1380217.0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78178.0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1440608</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651982.0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651982</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16592.0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8015.0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12181.0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-4166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1261.0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1248.0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13</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2105029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SAN FRANCISCO BAYKEEPER</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298214</v>
      </c>
      <c r="D7" s="99">
        <v>161729.0</v>
      </c>
      <c r="E7" s="99">
        <v>114070.0</v>
      </c>
      <c r="F7" s="99">
        <v>22415.0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971436</v>
      </c>
      <c r="D9" s="99">
        <v>822872.0</v>
      </c>
      <c r="E9" s="99">
        <v>8920.0</v>
      </c>
      <c r="F9" s="99">
        <v>139644.0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39334</v>
      </c>
      <c r="D10" s="99">
        <v>30204.0</v>
      </c>
      <c r="E10" s="99">
        <v>3838.0</v>
      </c>
      <c r="F10" s="99">
        <v>5292.0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76966</v>
      </c>
      <c r="D11" s="99">
        <v>56257.0</v>
      </c>
      <c r="E11" s="99">
        <v>6986.0</v>
      </c>
      <c r="F11" s="99">
        <v>13723.0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91477</v>
      </c>
      <c r="D12" s="99">
        <v>66802.0</v>
      </c>
      <c r="E12" s="99">
        <v>8412.0</v>
      </c>
      <c r="F12" s="99">
        <v>16263.0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342884</v>
      </c>
      <c r="D15" s="99">
        <v>341909.0</v>
      </c>
      <c r="E15" s="99">
        <v>975.0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37812</v>
      </c>
      <c r="D16" s="99">
        <v>0.0</v>
      </c>
      <c r="E16" s="99">
        <v>37812.0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2373</v>
      </c>
      <c r="D19" s="99">
        <v>0.0</v>
      </c>
      <c r="E19" s="99">
        <v>2373.0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76958</v>
      </c>
      <c r="D20" s="99">
        <v>68779.0</v>
      </c>
      <c r="E20" s="99">
        <v>660.0</v>
      </c>
      <c r="F20" s="99">
        <v>7519.0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11556</v>
      </c>
      <c r="D21" s="99">
        <v>4033.0</v>
      </c>
      <c r="E21" s="99">
        <v>25.0</v>
      </c>
      <c r="F21" s="99">
        <v>7498.0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21162</v>
      </c>
      <c r="D22" s="99">
        <v>7391.0</v>
      </c>
      <c r="E22" s="99">
        <v>518.0</v>
      </c>
      <c r="F22" s="99">
        <v>13253.0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39566</v>
      </c>
      <c r="D23" s="99">
        <v>26892.0</v>
      </c>
      <c r="E23" s="99">
        <v>5606.0</v>
      </c>
      <c r="F23" s="99">
        <v>7068.0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115781</v>
      </c>
      <c r="D25" s="99">
        <v>84435.0</v>
      </c>
      <c r="E25" s="99">
        <v>10586.0</v>
      </c>
      <c r="F25" s="99">
        <v>20760.0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8127</v>
      </c>
      <c r="D26" s="99">
        <v>5090.0</v>
      </c>
      <c r="E26" s="99">
        <v>614.0</v>
      </c>
      <c r="F26" s="99">
        <v>2423.0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1397</v>
      </c>
      <c r="D28" s="99">
        <v>1397.0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19533</v>
      </c>
      <c r="D31" s="99">
        <v>15176.0</v>
      </c>
      <c r="E31" s="99">
        <v>1491.0</v>
      </c>
      <c r="F31" s="99">
        <v>2866.0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9531</v>
      </c>
      <c r="D32" s="99">
        <v>4720.0</v>
      </c>
      <c r="E32" s="99">
        <v>4128.0</v>
      </c>
      <c r="F32" s="99">
        <v>683.0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66660</v>
      </c>
      <c r="D34" s="99">
        <v>0.0</v>
      </c>
      <c r="E34" s="99">
        <v>0.0</v>
      </c>
      <c r="F34" s="99">
        <v>66660.0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19168</v>
      </c>
      <c r="D35" s="99">
        <v>8174.0</v>
      </c>
      <c r="E35" s="99">
        <v>1173.0</v>
      </c>
      <c r="F35" s="99">
        <v>9821.0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10126</v>
      </c>
      <c r="D36" s="99">
        <v>10126.0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133</v>
      </c>
      <c r="C37" s="98">
        <f t="shared" si="1"/>
        <v>8634</v>
      </c>
      <c r="D37" s="99">
        <v>2871.0</v>
      </c>
      <c r="E37" s="99">
        <v>972.0</v>
      </c>
      <c r="F37" s="99">
        <v>4791.0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2268695</v>
      </c>
      <c r="D40" s="104">
        <f t="shared" si="2"/>
        <v>1718857</v>
      </c>
      <c r="E40" s="104">
        <f t="shared" si="2"/>
        <v>209159</v>
      </c>
      <c r="F40" s="104">
        <f t="shared" si="2"/>
        <v>340679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BAYKEEPER</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200979.0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1197331.0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157813.0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39450.0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193770.0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251501.0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210076.0</v>
      </c>
      <c r="E12" s="109">
        <f>D11-D12</f>
        <v>41425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269880.0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231905.0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94115.0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2426668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242245.0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351389.0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235350.0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828984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981442.0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616242.0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1597684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2426668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