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<sst xmlns="http://schemas.openxmlformats.org/spreadsheetml/2006/main" count="875" uniqueCount="254">
  <si>
    <t>SCGA JUNIOR GOLF FOUNDATION</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</si>
  <si>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</si>
  <si>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</si>
  <si>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</si>
  <si>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</si>
  <si>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</si>
  <si>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</si>
  <si>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</si>
  <si>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</si>
  <si>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</si>
  <si>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</si>
  <si>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</si>
  <si>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</si>
  <si>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</si>
  <si>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</si>
  <si>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</si>
  <si>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</si>
  <si>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</si>
  <si>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</si>
  <si>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</si>
  <si>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</si>
  <si>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</si>
  <si>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</si>
  <si>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</si>
  <si>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</si>
  <si>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</si>
  <si>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</si>
  <si>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</si>
  <si>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</si>
  <si>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</si>
  <si>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</si>
  <si>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</si>
  <si>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</si>
  <si>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</si>
  <si>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</si>
  <si>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</si>
  <si>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</si>
  <si>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</si>
  <si>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</si>
  <si>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</si>
  <si>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</si>
  <si>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</si>
  <si>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</si>
  <si>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</si>
  <si>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</si>
  <si>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</si>
  <si>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</si>
  <si>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</si>
  <si>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</si>
  <si>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</si>
  <si>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</si>
  <si>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</si>
  <si>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</si>
  <si>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</si>
  <si>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</si>
  <si>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</si>
  <si>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</si>
  <si>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</si>
  <si>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</si>
  <si>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</si>
  <si>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</si>
  <si>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</si>
  <si>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</si>
  <si>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</si>
  <si>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GOLF PASS REVENUE</t>
  </si>
  <si>
    <t>INSTRUCTION &amp; CLINICS</t>
  </si>
  <si>
    <t>AUCTION</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</si>
  <si>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</si>
  <si>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</si>
  <si>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</si>
  <si>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</si>
  <si>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</si>
  <si>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</si>
  <si>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</si>
  <si>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</si>
  <si>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</si>
  <si>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</si>
  <si>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</si>
  <si>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</si>
  <si>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</si>
  <si>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</si>
  <si>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</si>
  <si>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</si>
  <si>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</si>
  <si>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</si>
  <si>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</si>
  <si>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</si>
  <si>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</si>
  <si>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</si>
  <si>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</si>
  <si>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</si>
  <si>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</si>
  <si>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</si>
  <si>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</si>
  <si>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</si>
  <si>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</si>
  <si>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</si>
  <si>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</si>
  <si>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</si>
  <si>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</si>
  <si>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</si>
  <si>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</si>
  <si>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</si>
  <si>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</si>
  <si>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</si>
  <si>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</si>
  <si>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</si>
  <si>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</si>
  <si>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</si>
  <si>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</si>
  <si>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</si>
  <si>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</si>
  <si>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</si>
  <si>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</si>
  <si>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</si>
  <si>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</si>
  <si>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</si>
  <si>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</si>
  <si>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</si>
  <si>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</si>
  <si>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</si>
  <si>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</si>
  <si>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</si>
  <si>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</si>
  <si>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</si>
  <si>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</si>
  <si>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</si>
  <si>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</si>
  <si>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</si>
  <si>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</si>
  <si>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</si>
  <si>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</si>
  <si>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</si>
  <si>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</si>
  <si>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</si>
  <si>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</si>
  <si>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GOLF PASS</t>
  </si>
  <si>
    <t xml:space="preserve"> INSTRUCTION EXPENSES</t>
  </si>
  <si>
    <t xml:space="preserve"> DEVELOPMENTAL EXPENSES</t>
  </si>
  <si>
    <t>PROGRAM MANAGEMENT</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</si>
  <si>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</si>
  <si>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</si>
  <si>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</si>
  <si>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</si>
  <si>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</si>
  <si>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</si>
  <si>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</si>
  <si>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</si>
  <si>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</si>
  <si>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</si>
  <si>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</si>
  <si>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</si>
  <si>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</si>
  <si>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</si>
  <si>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</si>
  <si>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</si>
  <si>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</si>
  <si>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</si>
  <si>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</si>
  <si>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</si>
  <si>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</si>
  <si>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</si>
  <si>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</si>
  <si>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</si>
  <si>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</si>
  <si>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</si>
  <si>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</si>
  <si>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</si>
  <si>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</si>
  <si>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</si>
  <si>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</si>
  <si>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</si>
  <si>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</si>
  <si>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</si>
  <si>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</si>
  <si>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</si>
  <si>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</si>
  <si>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</si>
  <si>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</si>
  <si>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</si>
  <si>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</si>
  <si>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</si>
  <si>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</si>
  <si>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</si>
  <si>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</si>
  <si>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</si>
  <si>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</si>
  <si>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</si>
  <si>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</si>
  <si>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</si>
  <si>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</si>
  <si>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</si>
  <si>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</si>
  <si>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</si>
  <si>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</si>
  <si>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</si>
  <si>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</si>
  <si>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</si>
  <si>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</si>
  <si>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</si>
  <si>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</si>
  <si>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</si>
  <si>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</si>
  <si>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</si>
  <si>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</si>
  <si>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</si>
  <si>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</si>
  <si>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</si>
  <si>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</si>
  <si>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</si>
  <si>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</si>
  <si>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</si>
  <si>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</si>
  <si>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</si>
  <si>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</si>
  <si>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</si>
  <si>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</si>
  <si>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</si>
  <si>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</si>
  <si>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</si>
  <si>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</si>
  <si>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</si>
  <si>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</si>
  <si>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</si>
  <si>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</si>
  <si>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</si>
  <si>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</si>
  <si>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</si>
  <si>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</si>
  <si>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</si>
  <si>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</si>
  <si>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</si>
  <si>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</si>
  <si>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</si>
  <si>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</si>
  <si>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</si>
  <si>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</si>
  <si>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</si>
  <si>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</si>
  <si>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</si>
  <si>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</si>
  <si>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INSTRUCTION EXPENSES</t>
  </si>
  <si>
    <t>EVENTS AND SUMMITS</t>
  </si>
  <si>
    <t>DEVELOPMENTAL EXPENSES</t>
  </si>
  <si>
    <r>
      <rPr>
        <rFont val="Roboto"/>
        <b/>
        <color rgb="FF000000"/>
        <sz val="10.0"/>
      </rPr>
      <t xml:space="preserve">Program Expenses </t>
    </r>
    <r>
      <rPr>
        <rFont val="Roboto"/>
        <b/>
        <i/>
        <color rgb="FF000000"/>
        <sz val="10.0"/>
      </rPr>
      <t xml:space="preserve">(Program Efficiency Ratio) </t>
    </r>
  </si>
  <si>
    <t>MANAGEMENT FEES</t>
  </si>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</sst>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SCGA JUNIOR GOLF FOUNDATION</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183</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184</v>
      </c>
      <c r="C3" s="145" t="s">
        <v>185</v>
      </c>
      <c r="D3" s="146">
        <f>'Expenses 2022'!C40</f>
        <v>3265136</v>
      </c>
      <c r="E3" s="147"/>
      <c r="F3" s="43"/>
      <c r="G3" s="43"/>
      <c r="H3" s="43"/>
      <c r="I3" s="43"/>
      <c r="J3" s="43"/>
      <c r="K3" s="43"/>
      <c r="L3" s="43"/>
      <c r="M3" s="43"/>
      <c r="N3" s="43"/>
      <c r="O3" s="43"/>
      <c r="P3" s="43"/>
      <c r="Q3" s="43"/>
      <c r="R3" s="43"/>
      <c r="S3" s="43"/>
      <c r="T3" s="43"/>
      <c r="U3" s="43"/>
      <c r="V3" s="43"/>
      <c r="W3" s="43"/>
      <c r="X3" s="43"/>
      <c r="Y3" s="43"/>
    </row>
    <row r="4">
      <c r="A4" s="139"/>
      <c r="B4" s="49"/>
      <c r="C4" s="145" t="s">
        <v>186</v>
      </c>
      <c r="D4" s="146">
        <f>'Expenses 2022'!C31</f>
        <v>0</v>
      </c>
      <c r="E4" s="147"/>
      <c r="F4" s="43"/>
      <c r="G4" s="43"/>
      <c r="H4" s="43"/>
      <c r="I4" s="43"/>
      <c r="J4" s="43"/>
      <c r="K4" s="43"/>
      <c r="L4" s="43"/>
      <c r="M4" s="43"/>
      <c r="N4" s="43"/>
      <c r="O4" s="43"/>
      <c r="P4" s="43"/>
      <c r="Q4" s="43"/>
      <c r="R4" s="43"/>
      <c r="S4" s="43"/>
      <c r="T4" s="43"/>
      <c r="U4" s="43"/>
      <c r="V4" s="43"/>
      <c r="W4" s="43"/>
      <c r="X4" s="43"/>
      <c r="Y4" s="43"/>
    </row>
    <row r="5">
      <c r="A5" s="139"/>
      <c r="B5" s="49"/>
      <c r="C5" s="145" t="s">
        <v>187</v>
      </c>
      <c r="D5" s="146">
        <f>D3-D4</f>
        <v>3265136</v>
      </c>
      <c r="E5" s="147"/>
      <c r="F5" s="43"/>
      <c r="G5" s="43"/>
      <c r="H5" s="43"/>
      <c r="I5" s="43"/>
      <c r="J5" s="43"/>
      <c r="K5" s="43"/>
      <c r="L5" s="43"/>
      <c r="M5" s="43"/>
      <c r="N5" s="43"/>
      <c r="O5" s="43"/>
      <c r="P5" s="43"/>
      <c r="Q5" s="43"/>
      <c r="R5" s="43"/>
      <c r="S5" s="43"/>
      <c r="T5" s="43"/>
      <c r="U5" s="43"/>
      <c r="V5" s="43"/>
      <c r="W5" s="43"/>
      <c r="X5" s="43"/>
      <c r="Y5" s="43"/>
    </row>
    <row r="6">
      <c r="A6" s="139"/>
      <c r="B6" s="49"/>
      <c r="C6" s="145" t="s">
        <v>188</v>
      </c>
      <c r="D6" s="146">
        <f>D5/12</f>
        <v>272094.6667</v>
      </c>
      <c r="E6" s="147"/>
      <c r="F6" s="43"/>
      <c r="G6" s="43"/>
      <c r="H6" s="43"/>
      <c r="I6" s="43"/>
      <c r="J6" s="43"/>
      <c r="K6" s="43"/>
      <c r="L6" s="43"/>
      <c r="M6" s="43"/>
      <c r="N6" s="43"/>
      <c r="O6" s="43"/>
      <c r="P6" s="43"/>
      <c r="Q6" s="43"/>
      <c r="R6" s="43"/>
      <c r="S6" s="43"/>
      <c r="T6" s="43"/>
      <c r="U6" s="43"/>
      <c r="V6" s="43"/>
      <c r="W6" s="43"/>
      <c r="X6" s="43"/>
      <c r="Y6" s="43"/>
    </row>
    <row r="7">
      <c r="A7" s="139"/>
      <c r="B7" s="49"/>
      <c r="C7" s="145" t="s">
        <v>189</v>
      </c>
      <c r="D7" s="75">
        <f>'Balance Sheet 2022'!E2+'Balance Sheet 2022'!E3</f>
        <v>982148</v>
      </c>
      <c r="E7" s="147"/>
      <c r="F7" s="43"/>
      <c r="G7" s="43"/>
      <c r="H7" s="43"/>
      <c r="I7" s="43"/>
      <c r="J7" s="43"/>
      <c r="K7" s="43"/>
      <c r="L7" s="43"/>
      <c r="M7" s="43"/>
      <c r="N7" s="43"/>
      <c r="O7" s="43"/>
      <c r="P7" s="43"/>
      <c r="Q7" s="43"/>
      <c r="R7" s="43"/>
      <c r="S7" s="43"/>
      <c r="T7" s="43"/>
      <c r="U7" s="43"/>
      <c r="V7" s="43"/>
      <c r="W7" s="43"/>
      <c r="X7" s="43"/>
      <c r="Y7" s="43"/>
    </row>
    <row r="8">
      <c r="A8" s="139"/>
      <c r="B8" s="49"/>
      <c r="C8" s="148" t="s">
        <v>183</v>
      </c>
      <c r="D8" s="149">
        <f>D7/D6</f>
        <v>3.609581959</v>
      </c>
      <c r="E8" s="150" t="s">
        <v>190</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191</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192</v>
      </c>
      <c r="C11" s="145" t="s">
        <v>193</v>
      </c>
      <c r="D11" s="75">
        <f>'Balance Sheet 2022'!E30</f>
        <v>3504719</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194</v>
      </c>
      <c r="D12" s="75">
        <f>'Expenses 2022'!C40</f>
        <v>3265136</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195</v>
      </c>
      <c r="D13" s="146">
        <f>D12/12</f>
        <v>272094.6667</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191</v>
      </c>
      <c r="D14" s="149">
        <f>D11/D13</f>
        <v>12.8805134</v>
      </c>
      <c r="E14" s="150" t="s">
        <v>190</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196</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197</v>
      </c>
      <c r="C17" s="145" t="s">
        <v>198</v>
      </c>
      <c r="D17" s="75">
        <f>sum('Balance Sheet 2022'!E13:E15)</f>
        <v>3319341</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194</v>
      </c>
      <c r="D18" s="75">
        <f>'Expenses 2022'!C40</f>
        <v>3265136</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195</v>
      </c>
      <c r="D19" s="146">
        <f>D18/12</f>
        <v>272094.6667</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199</v>
      </c>
      <c r="D20" s="149">
        <f>D17/D19</f>
        <v>12.19921375</v>
      </c>
      <c r="E20" s="150" t="s">
        <v>190</v>
      </c>
      <c r="F20" s="43"/>
      <c r="G20" s="43"/>
      <c r="H20" s="43"/>
      <c r="I20" s="43"/>
      <c r="J20" s="43"/>
      <c r="K20" s="43"/>
      <c r="L20" s="43"/>
      <c r="M20" s="43"/>
      <c r="N20" s="43"/>
      <c r="O20" s="43"/>
      <c r="P20" s="43"/>
      <c r="Q20" s="43"/>
      <c r="R20" s="43"/>
      <c r="S20" s="43"/>
      <c r="T20" s="43"/>
      <c r="U20" s="43"/>
      <c r="V20" s="43"/>
      <c r="W20" s="43"/>
      <c r="X20" s="43"/>
      <c r="Y20" s="43"/>
    </row>
    <row r="21">
      <c r="A21" s="139"/>
      <c r="B21" s="49"/>
      <c r="C21" s="154" t="s">
        <v>200</v>
      </c>
      <c r="D21" s="155">
        <f>D20+D8</f>
        <v>15.80879571</v>
      </c>
      <c r="E21" s="156" t="s">
        <v>190</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201</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202</v>
      </c>
      <c r="C24" s="160"/>
      <c r="D24" s="161">
        <f>max('Revenues 2022'!E2:E7,'Revenues 2022'!F10:F15)</f>
        <v>1328765</v>
      </c>
      <c r="E24" s="162" t="s">
        <v>203</v>
      </c>
      <c r="F24" s="43"/>
      <c r="G24" s="43"/>
      <c r="H24" s="43"/>
      <c r="I24" s="43"/>
      <c r="J24" s="43"/>
      <c r="K24" s="43"/>
      <c r="L24" s="43"/>
      <c r="M24" s="43"/>
      <c r="N24" s="43"/>
      <c r="O24" s="43"/>
      <c r="P24" s="43"/>
      <c r="Q24" s="43"/>
      <c r="R24" s="43"/>
      <c r="S24" s="43"/>
      <c r="T24" s="43"/>
      <c r="U24" s="43"/>
      <c r="V24" s="43"/>
      <c r="W24" s="43"/>
      <c r="X24" s="43"/>
      <c r="Y24" s="43"/>
    </row>
    <row r="25">
      <c r="A25" s="139"/>
      <c r="B25" s="49"/>
      <c r="C25" s="145" t="s">
        <v>204</v>
      </c>
      <c r="D25" s="146">
        <f>'Revenues 2022'!F44</f>
        <v>3159211</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201</v>
      </c>
      <c r="D26" s="163">
        <f>D24/D25</f>
        <v>0.4206002701</v>
      </c>
      <c r="E26" s="150" t="s">
        <v>205</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206</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207</v>
      </c>
      <c r="C29" s="145" t="s">
        <v>208</v>
      </c>
      <c r="D29" s="75">
        <f>SUM('Expenses 2022'!C7:C9)</f>
        <v>1495524</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209</v>
      </c>
      <c r="D30" s="75">
        <f>SUM('Expenses 2022'!C10:C12)</f>
        <v>283039</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210</v>
      </c>
      <c r="D31" s="75">
        <f>sum(D29:D30)</f>
        <v>1778563</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185</v>
      </c>
      <c r="D32" s="75">
        <f>'Expenses 2022'!C40</f>
        <v>3265136</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211</v>
      </c>
      <c r="D33" s="163">
        <f>D31/D32</f>
        <v>0.5447132983</v>
      </c>
      <c r="E33" s="150" t="s">
        <v>212</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213</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214</v>
      </c>
      <c r="C36" s="145" t="s">
        <v>215</v>
      </c>
      <c r="D36" s="75">
        <f>SUM('Expenses 2022'!C10:C11)</f>
        <v>161027</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208</v>
      </c>
      <c r="D37" s="75">
        <f>SUM('Expenses 2022'!C7:C9)</f>
        <v>1495524</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213</v>
      </c>
      <c r="D38" s="163">
        <f>D36/D37</f>
        <v>0.1076726285</v>
      </c>
      <c r="E38" s="150" t="s">
        <v>216</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217</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218</v>
      </c>
      <c r="C41" s="148" t="s">
        <v>244</v>
      </c>
      <c r="D41" s="75">
        <f>'Expenses 2022'!D40</f>
        <v>2357082</v>
      </c>
      <c r="E41" s="165">
        <f t="shared" ref="E41:E44" si="1">D41/$D$44</f>
        <v>0.7218939732</v>
      </c>
      <c r="F41" s="43"/>
      <c r="G41" s="43"/>
      <c r="H41" s="43"/>
      <c r="I41" s="43"/>
      <c r="J41" s="43"/>
      <c r="K41" s="43"/>
      <c r="L41" s="43"/>
      <c r="M41" s="43"/>
      <c r="N41" s="43"/>
      <c r="O41" s="43"/>
      <c r="P41" s="43"/>
      <c r="Q41" s="43"/>
      <c r="R41" s="43"/>
      <c r="S41" s="43"/>
      <c r="T41" s="43"/>
      <c r="U41" s="43"/>
      <c r="V41" s="43"/>
      <c r="W41" s="43"/>
      <c r="X41" s="43"/>
      <c r="Y41" s="43"/>
    </row>
    <row r="42">
      <c r="A42" s="139"/>
      <c r="B42" s="49"/>
      <c r="C42" s="148" t="s">
        <v>220</v>
      </c>
      <c r="D42" s="146">
        <f>'Expenses 2022'!E40</f>
        <v>262798</v>
      </c>
      <c r="E42" s="165">
        <f t="shared" si="1"/>
        <v>0.08048608082</v>
      </c>
      <c r="F42" s="43"/>
      <c r="G42" s="43"/>
      <c r="H42" s="43"/>
      <c r="I42" s="43"/>
      <c r="J42" s="43"/>
      <c r="K42" s="43"/>
      <c r="L42" s="43"/>
      <c r="M42" s="43"/>
      <c r="N42" s="43"/>
      <c r="O42" s="43"/>
      <c r="P42" s="43"/>
      <c r="Q42" s="43"/>
      <c r="R42" s="43"/>
      <c r="S42" s="43"/>
      <c r="T42" s="43"/>
      <c r="U42" s="43"/>
      <c r="V42" s="43"/>
      <c r="W42" s="43"/>
      <c r="X42" s="43"/>
      <c r="Y42" s="43"/>
    </row>
    <row r="43">
      <c r="A43" s="139"/>
      <c r="B43" s="49"/>
      <c r="C43" s="148" t="s">
        <v>221</v>
      </c>
      <c r="D43" s="146">
        <f>'Expenses 2022'!F40</f>
        <v>645256</v>
      </c>
      <c r="E43" s="165">
        <f t="shared" si="1"/>
        <v>0.197619946</v>
      </c>
      <c r="F43" s="43"/>
      <c r="G43" s="43"/>
      <c r="H43" s="43"/>
      <c r="I43" s="43"/>
      <c r="J43" s="43"/>
      <c r="K43" s="43"/>
      <c r="L43" s="43"/>
      <c r="M43" s="43"/>
      <c r="N43" s="43"/>
      <c r="O43" s="43"/>
      <c r="P43" s="43"/>
      <c r="Q43" s="43"/>
      <c r="R43" s="43"/>
      <c r="S43" s="43"/>
      <c r="T43" s="43"/>
      <c r="U43" s="43"/>
      <c r="V43" s="43"/>
      <c r="W43" s="43"/>
      <c r="X43" s="43"/>
      <c r="Y43" s="43"/>
    </row>
    <row r="44">
      <c r="A44" s="139"/>
      <c r="B44" s="49"/>
      <c r="C44" s="145" t="s">
        <v>185</v>
      </c>
      <c r="D44" s="146">
        <f>sum(D41:D43)</f>
        <v>3265136</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222</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223</v>
      </c>
      <c r="C47" s="145" t="s">
        <v>224</v>
      </c>
      <c r="D47" s="146">
        <f>'Revenues 2022'!F9</f>
        <v>2513794</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225</v>
      </c>
      <c r="D48" s="146">
        <f>'Expenses 2022'!F40</f>
        <v>645256</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226</v>
      </c>
      <c r="D49" s="166">
        <f>if(D48=0, "$0",D47/D48)</f>
        <v>3.895808795</v>
      </c>
      <c r="E49" s="150" t="s">
        <v>227</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228</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229</v>
      </c>
      <c r="C52" s="145" t="s">
        <v>230</v>
      </c>
      <c r="D52" s="146">
        <f>sum('Balance Sheet 2022'!E2:E10)</f>
        <v>1089183</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231</v>
      </c>
      <c r="D53" s="146">
        <f>sum('Balance Sheet 2022'!E19:E22)</f>
        <v>903805</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232</v>
      </c>
      <c r="D54" s="168">
        <f>D52/D53</f>
        <v>1.205108403</v>
      </c>
      <c r="E54" s="150" t="s">
        <v>233</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234</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235</v>
      </c>
      <c r="C57" s="145" t="s">
        <v>236</v>
      </c>
      <c r="D57" s="146">
        <f>sum('Balance Sheet 2022'!E25:E26)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237</v>
      </c>
      <c r="D58" s="146">
        <f>'Balance Sheet 2022'!E18</f>
        <v>4408524</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238</v>
      </c>
      <c r="D59" s="169">
        <f>D57/D58</f>
        <v>0</v>
      </c>
      <c r="E59" s="150" t="s">
        <v>239</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SCGA JUNIOR GOLF FOUNDATION</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430104.0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751074.0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1687924.0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2869102</v>
      </c>
      <c r="G9" s="58"/>
      <c r="H9" s="58"/>
      <c r="I9" s="58"/>
      <c r="J9" s="58"/>
      <c r="K9" s="58"/>
      <c r="L9" s="58"/>
      <c r="M9" s="58"/>
      <c r="N9" s="58"/>
      <c r="O9" s="58"/>
      <c r="P9" s="58"/>
      <c r="Q9" s="58"/>
      <c r="R9" s="58"/>
      <c r="S9" s="58"/>
      <c r="T9" s="58"/>
      <c r="U9" s="58"/>
      <c r="V9" s="58"/>
      <c r="W9" s="58"/>
      <c r="X9" s="58"/>
      <c r="Y9" s="58"/>
      <c r="Z9" s="58"/>
    </row>
    <row r="10">
      <c r="A10" s="44" t="s">
        <v>62</v>
      </c>
      <c r="B10" s="59" t="s">
        <v>63</v>
      </c>
      <c r="C10" s="60" t="s">
        <v>65</v>
      </c>
      <c r="D10" s="15"/>
      <c r="E10" s="15"/>
      <c r="F10" s="48">
        <v>444489.0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64</v>
      </c>
      <c r="D11" s="61"/>
      <c r="E11" s="61"/>
      <c r="F11" s="62">
        <v>439560.0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245</v>
      </c>
      <c r="D12" s="61"/>
      <c r="E12" s="61"/>
      <c r="F12" s="62">
        <v>90000.0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67</v>
      </c>
      <c r="D16" s="57"/>
      <c r="E16" s="57"/>
      <c r="F16" s="57">
        <f>sum(F10:F15)</f>
        <v>974049</v>
      </c>
      <c r="G16" s="58"/>
      <c r="H16" s="58"/>
      <c r="I16" s="58"/>
      <c r="J16" s="58"/>
      <c r="K16" s="58"/>
      <c r="L16" s="58"/>
      <c r="M16" s="58"/>
      <c r="N16" s="58"/>
      <c r="O16" s="58"/>
      <c r="P16" s="58"/>
      <c r="Q16" s="58"/>
      <c r="R16" s="58"/>
      <c r="S16" s="58"/>
      <c r="T16" s="58"/>
      <c r="U16" s="58"/>
      <c r="V16" s="58"/>
      <c r="W16" s="58"/>
      <c r="X16" s="58"/>
      <c r="Y16" s="58"/>
      <c r="Z16" s="58"/>
    </row>
    <row r="17">
      <c r="A17" s="65" t="s">
        <v>68</v>
      </c>
      <c r="B17" s="66">
        <v>3.0</v>
      </c>
      <c r="C17" s="67" t="s">
        <v>69</v>
      </c>
      <c r="D17" s="61"/>
      <c r="E17" s="61"/>
      <c r="F17" s="62">
        <v>239.0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70</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71</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72</v>
      </c>
      <c r="E20" s="73" t="s">
        <v>73</v>
      </c>
      <c r="F20" s="74"/>
      <c r="G20" s="43"/>
      <c r="H20" s="43"/>
      <c r="I20" s="43"/>
      <c r="J20" s="43"/>
      <c r="K20" s="43"/>
      <c r="L20" s="43"/>
      <c r="M20" s="43"/>
      <c r="N20" s="43"/>
      <c r="O20" s="43"/>
      <c r="P20" s="43"/>
      <c r="Q20" s="43"/>
      <c r="R20" s="43"/>
      <c r="S20" s="43"/>
      <c r="T20" s="43"/>
      <c r="U20" s="43"/>
      <c r="V20" s="43"/>
      <c r="W20" s="43"/>
      <c r="X20" s="43"/>
      <c r="Y20" s="43"/>
      <c r="Z20" s="43"/>
    </row>
    <row r="21">
      <c r="A21" s="49"/>
      <c r="B21" s="59" t="s">
        <v>74</v>
      </c>
      <c r="C21" s="46" t="s">
        <v>75</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76</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77</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78</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79</v>
      </c>
      <c r="E25" s="73" t="s">
        <v>80</v>
      </c>
      <c r="F25" s="74"/>
      <c r="G25" s="76"/>
      <c r="H25" s="43"/>
      <c r="I25" s="43"/>
      <c r="J25" s="43"/>
      <c r="K25" s="43"/>
      <c r="L25" s="43"/>
      <c r="M25" s="43"/>
      <c r="N25" s="43"/>
      <c r="O25" s="43"/>
      <c r="P25" s="43"/>
      <c r="Q25" s="43"/>
      <c r="R25" s="43"/>
      <c r="S25" s="43"/>
      <c r="T25" s="43"/>
      <c r="U25" s="43"/>
      <c r="V25" s="43"/>
      <c r="W25" s="43"/>
      <c r="X25" s="43"/>
      <c r="Y25" s="43"/>
      <c r="Z25" s="43"/>
    </row>
    <row r="26">
      <c r="A26" s="49"/>
      <c r="B26" s="45" t="s">
        <v>81</v>
      </c>
      <c r="C26" s="77" t="s">
        <v>246</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83</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84</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85</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86</v>
      </c>
      <c r="C30" s="51" t="s">
        <v>87</v>
      </c>
      <c r="D30" s="51"/>
      <c r="E30" s="48">
        <v>281013.0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88</v>
      </c>
      <c r="D31" s="74"/>
      <c r="E31" s="48">
        <v>281013.0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89</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90</v>
      </c>
      <c r="C33" s="51" t="s">
        <v>91</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92</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93</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94</v>
      </c>
      <c r="C36" s="51" t="s">
        <v>95</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96</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97</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98</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67</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3843390</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SCGA JUNIOR GOLF FOUNDATION</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223375</v>
      </c>
      <c r="D4" s="99">
        <v>223375.0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278940</v>
      </c>
      <c r="D7" s="99">
        <v>111576.0</v>
      </c>
      <c r="E7" s="99">
        <v>83682.0</v>
      </c>
      <c r="F7" s="99">
        <v>83682.0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111</v>
      </c>
      <c r="C9" s="98">
        <f t="shared" si="1"/>
        <v>1435651</v>
      </c>
      <c r="D9" s="99">
        <v>1169311.0</v>
      </c>
      <c r="E9" s="99">
        <v>133170.0</v>
      </c>
      <c r="F9" s="99">
        <v>133170.0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80886</v>
      </c>
      <c r="D10" s="99">
        <v>65880.0</v>
      </c>
      <c r="E10" s="99">
        <v>7503.0</v>
      </c>
      <c r="F10" s="99">
        <v>7503.0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125045</v>
      </c>
      <c r="D11" s="99">
        <v>101847.0</v>
      </c>
      <c r="E11" s="99">
        <v>11599.0</v>
      </c>
      <c r="F11" s="99">
        <v>11599.0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140538</v>
      </c>
      <c r="D12" s="99">
        <v>114466.0</v>
      </c>
      <c r="E12" s="99">
        <v>13036.0</v>
      </c>
      <c r="F12" s="99">
        <v>13036.0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12700</v>
      </c>
      <c r="D16" s="99">
        <v>0.0</v>
      </c>
      <c r="E16" s="99">
        <v>12700.0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114999</v>
      </c>
      <c r="D20" s="99">
        <v>71157.0</v>
      </c>
      <c r="E20" s="99">
        <v>27283.0</v>
      </c>
      <c r="F20" s="99">
        <v>16559.0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5112</v>
      </c>
      <c r="D21" s="99">
        <v>2556.0</v>
      </c>
      <c r="E21" s="99">
        <v>0.0</v>
      </c>
      <c r="F21" s="99">
        <v>2556.0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51073</v>
      </c>
      <c r="D22" s="99">
        <v>22242.0</v>
      </c>
      <c r="E22" s="99">
        <v>11230.0</v>
      </c>
      <c r="F22" s="99">
        <v>17601.0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71</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0</v>
      </c>
      <c r="D25" s="99">
        <v>0.0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0</v>
      </c>
      <c r="D26" s="99">
        <v>0.0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9448</v>
      </c>
      <c r="D28" s="99">
        <v>0.0</v>
      </c>
      <c r="E28" s="99">
        <v>9448.0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0</v>
      </c>
      <c r="D32" s="99">
        <v>0.0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60" t="s">
        <v>136</v>
      </c>
      <c r="C34" s="98">
        <f t="shared" si="1"/>
        <v>462385</v>
      </c>
      <c r="D34" s="99">
        <v>462385.0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137</v>
      </c>
      <c r="C35" s="98">
        <f t="shared" si="1"/>
        <v>274677</v>
      </c>
      <c r="D35" s="99">
        <v>274677.0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t="s">
        <v>242</v>
      </c>
      <c r="C36" s="98">
        <f t="shared" si="1"/>
        <v>172757</v>
      </c>
      <c r="D36" s="99">
        <v>29680.0</v>
      </c>
      <c r="E36" s="99">
        <v>0.0</v>
      </c>
      <c r="F36" s="99">
        <v>143077.0</v>
      </c>
      <c r="G36" s="43"/>
      <c r="H36" s="43"/>
      <c r="I36" s="43"/>
      <c r="J36" s="43"/>
      <c r="K36" s="43"/>
      <c r="L36" s="43"/>
      <c r="M36" s="43"/>
      <c r="N36" s="43"/>
      <c r="O36" s="43"/>
      <c r="P36" s="43"/>
      <c r="Q36" s="43"/>
      <c r="R36" s="43"/>
      <c r="S36" s="43"/>
      <c r="T36" s="43"/>
      <c r="U36" s="43"/>
      <c r="V36" s="43"/>
      <c r="W36" s="43"/>
      <c r="X36" s="43"/>
      <c r="Y36" s="43"/>
      <c r="Z36" s="43"/>
    </row>
    <row r="37">
      <c r="A37" s="45" t="s">
        <v>52</v>
      </c>
      <c r="B37" s="60" t="s">
        <v>243</v>
      </c>
      <c r="C37" s="98">
        <f t="shared" si="1"/>
        <v>69868</v>
      </c>
      <c r="D37" s="99">
        <v>0.0</v>
      </c>
      <c r="E37" s="99">
        <v>0.0</v>
      </c>
      <c r="F37" s="99">
        <v>69868.0</v>
      </c>
      <c r="G37" s="43"/>
      <c r="H37" s="43"/>
      <c r="I37" s="43"/>
      <c r="J37" s="43"/>
      <c r="K37" s="43"/>
      <c r="L37" s="43"/>
      <c r="M37" s="43"/>
      <c r="N37" s="43"/>
      <c r="O37" s="43"/>
      <c r="P37" s="43"/>
      <c r="Q37" s="43"/>
      <c r="R37" s="43"/>
      <c r="S37" s="43"/>
      <c r="T37" s="43"/>
      <c r="U37" s="43"/>
      <c r="V37" s="43"/>
      <c r="W37" s="43"/>
      <c r="X37" s="43"/>
      <c r="Y37" s="43"/>
      <c r="Z37" s="43"/>
    </row>
    <row r="38">
      <c r="A38" s="45" t="s">
        <v>54</v>
      </c>
      <c r="B38" s="46" t="s">
        <v>140</v>
      </c>
      <c r="C38" s="98">
        <f t="shared" si="1"/>
        <v>70998</v>
      </c>
      <c r="D38" s="99">
        <v>67002.0</v>
      </c>
      <c r="E38" s="99">
        <v>3996.0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141</v>
      </c>
      <c r="C40" s="104">
        <f t="shared" ref="C40:F40" si="2">sum(C3:C39)</f>
        <v>3528452</v>
      </c>
      <c r="D40" s="104">
        <f t="shared" si="2"/>
        <v>2716154</v>
      </c>
      <c r="E40" s="104">
        <f t="shared" si="2"/>
        <v>313647</v>
      </c>
      <c r="F40" s="104">
        <f t="shared" si="2"/>
        <v>498651</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SCGA JUNIOR GOLF FOUNDATION</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142</v>
      </c>
      <c r="B2" s="45">
        <v>1.0</v>
      </c>
      <c r="C2" s="46" t="s">
        <v>143</v>
      </c>
      <c r="D2" s="111"/>
      <c r="E2" s="112">
        <v>527731.0</v>
      </c>
      <c r="F2" s="43"/>
      <c r="G2" s="43"/>
      <c r="H2" s="43"/>
      <c r="I2" s="43"/>
      <c r="J2" s="43"/>
      <c r="K2" s="43"/>
      <c r="L2" s="43"/>
      <c r="M2" s="43"/>
      <c r="N2" s="43"/>
      <c r="O2" s="43"/>
      <c r="P2" s="43"/>
      <c r="Q2" s="43"/>
      <c r="R2" s="43"/>
      <c r="S2" s="43"/>
      <c r="T2" s="43"/>
      <c r="U2" s="43"/>
      <c r="V2" s="43"/>
      <c r="W2" s="43"/>
      <c r="X2" s="43"/>
      <c r="Y2" s="43"/>
      <c r="Z2" s="43"/>
    </row>
    <row r="3">
      <c r="A3" s="49"/>
      <c r="B3" s="45">
        <v>2.0</v>
      </c>
      <c r="C3" s="46" t="s">
        <v>144</v>
      </c>
      <c r="D3" s="113"/>
      <c r="E3" s="112">
        <v>250418.0</v>
      </c>
      <c r="F3" s="43"/>
      <c r="G3" s="43"/>
      <c r="H3" s="43"/>
      <c r="I3" s="43"/>
      <c r="J3" s="43"/>
      <c r="K3" s="43"/>
      <c r="L3" s="43"/>
      <c r="M3" s="43"/>
      <c r="N3" s="43"/>
      <c r="O3" s="43"/>
      <c r="P3" s="43"/>
      <c r="Q3" s="43"/>
      <c r="R3" s="43"/>
      <c r="S3" s="43"/>
      <c r="T3" s="43"/>
      <c r="U3" s="43"/>
      <c r="V3" s="43"/>
      <c r="W3" s="43"/>
      <c r="X3" s="43"/>
      <c r="Y3" s="43"/>
      <c r="Z3" s="43"/>
    </row>
    <row r="4">
      <c r="A4" s="49"/>
      <c r="B4" s="45">
        <v>3.0</v>
      </c>
      <c r="C4" s="46" t="s">
        <v>145</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146</v>
      </c>
      <c r="D5" s="113"/>
      <c r="E5" s="112">
        <v>189526.0</v>
      </c>
      <c r="F5" s="43"/>
      <c r="G5" s="43"/>
      <c r="H5" s="43"/>
      <c r="I5" s="43"/>
      <c r="J5" s="43"/>
      <c r="K5" s="43"/>
      <c r="L5" s="43"/>
      <c r="M5" s="43"/>
      <c r="N5" s="43"/>
      <c r="O5" s="43"/>
      <c r="P5" s="43"/>
      <c r="Q5" s="43"/>
      <c r="R5" s="43"/>
      <c r="S5" s="43"/>
      <c r="T5" s="43"/>
      <c r="U5" s="43"/>
      <c r="V5" s="43"/>
      <c r="W5" s="43"/>
      <c r="X5" s="43"/>
      <c r="Y5" s="43"/>
      <c r="Z5" s="43"/>
    </row>
    <row r="6">
      <c r="A6" s="49"/>
      <c r="B6" s="45">
        <v>5.0</v>
      </c>
      <c r="C6" s="51" t="s">
        <v>147</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148</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149</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150</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151</v>
      </c>
      <c r="D10" s="111"/>
      <c r="E10" s="112">
        <v>0.0</v>
      </c>
      <c r="F10" s="43"/>
      <c r="G10" s="43"/>
      <c r="H10" s="43"/>
      <c r="I10" s="43"/>
      <c r="J10" s="43"/>
      <c r="K10" s="43"/>
      <c r="L10" s="43"/>
      <c r="M10" s="43"/>
      <c r="N10" s="43"/>
      <c r="O10" s="43"/>
      <c r="P10" s="43"/>
      <c r="Q10" s="43"/>
      <c r="R10" s="43"/>
      <c r="S10" s="43"/>
      <c r="T10" s="43"/>
      <c r="U10" s="43"/>
      <c r="V10" s="43"/>
      <c r="W10" s="43"/>
      <c r="X10" s="43"/>
      <c r="Y10" s="43"/>
      <c r="Z10" s="43"/>
    </row>
    <row r="11">
      <c r="A11" s="49"/>
      <c r="B11" s="45" t="s">
        <v>152</v>
      </c>
      <c r="C11" s="46" t="s">
        <v>153</v>
      </c>
      <c r="D11" s="112">
        <v>24000.0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154</v>
      </c>
      <c r="C12" s="46" t="s">
        <v>155</v>
      </c>
      <c r="D12" s="112">
        <v>24000.0</v>
      </c>
      <c r="E12" s="109">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156</v>
      </c>
      <c r="D13" s="113"/>
      <c r="E13" s="112">
        <v>4115566.0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157</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158</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159</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160</v>
      </c>
      <c r="D17" s="113"/>
      <c r="E17" s="112">
        <v>40000.0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161</v>
      </c>
      <c r="D18" s="114"/>
      <c r="E18" s="115">
        <f>sum(E2:E17)</f>
        <v>5123241</v>
      </c>
      <c r="F18" s="43"/>
      <c r="G18" s="43"/>
      <c r="H18" s="43"/>
      <c r="I18" s="43"/>
      <c r="J18" s="43"/>
      <c r="K18" s="43"/>
      <c r="L18" s="43"/>
      <c r="M18" s="43"/>
      <c r="N18" s="43"/>
      <c r="O18" s="43"/>
      <c r="P18" s="43"/>
      <c r="Q18" s="43"/>
      <c r="R18" s="43"/>
      <c r="S18" s="43"/>
      <c r="T18" s="43"/>
      <c r="U18" s="43"/>
      <c r="V18" s="43"/>
      <c r="W18" s="43"/>
      <c r="X18" s="43"/>
      <c r="Y18" s="43"/>
      <c r="Z18" s="43"/>
    </row>
    <row r="19">
      <c r="A19" s="44" t="s">
        <v>162</v>
      </c>
      <c r="B19" s="116">
        <v>17.0</v>
      </c>
      <c r="C19" s="117" t="s">
        <v>163</v>
      </c>
      <c r="D19" s="118"/>
      <c r="E19" s="112">
        <v>434208.0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164</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165</v>
      </c>
      <c r="D21" s="118"/>
      <c r="E21" s="112">
        <v>402540.0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166</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167</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168</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169</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170</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171</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172</v>
      </c>
      <c r="D28" s="126"/>
      <c r="E28" s="127">
        <f>sum(E19:E27)</f>
        <v>836748</v>
      </c>
      <c r="F28" s="43"/>
      <c r="G28" s="43"/>
      <c r="H28" s="43"/>
      <c r="I28" s="43"/>
      <c r="J28" s="43"/>
      <c r="K28" s="43"/>
      <c r="L28" s="43"/>
      <c r="M28" s="43"/>
      <c r="N28" s="43"/>
      <c r="O28" s="43"/>
      <c r="P28" s="43"/>
      <c r="Q28" s="43"/>
      <c r="R28" s="43"/>
      <c r="S28" s="43"/>
      <c r="T28" s="43"/>
      <c r="U28" s="43"/>
      <c r="V28" s="43"/>
      <c r="W28" s="43"/>
      <c r="X28" s="43"/>
      <c r="Y28" s="43"/>
      <c r="Z28" s="43"/>
    </row>
    <row r="29">
      <c r="A29" s="65" t="s">
        <v>173</v>
      </c>
      <c r="B29" s="128"/>
      <c r="C29" s="129" t="s">
        <v>174</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175</v>
      </c>
      <c r="D30" s="118"/>
      <c r="E30" s="112">
        <v>3867130.0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176</v>
      </c>
      <c r="D31" s="118"/>
      <c r="E31" s="112">
        <v>419363.0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177</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178</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179</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180</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181</v>
      </c>
      <c r="D36" s="132"/>
      <c r="E36" s="127">
        <f>sum(E30:E35)</f>
        <v>4286493</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182</v>
      </c>
      <c r="D37" s="136"/>
      <c r="E37" s="137">
        <f>E36+E28</f>
        <v>5123241</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SCGA JUNIOR GOLF FOUNDATION</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183</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184</v>
      </c>
      <c r="C3" s="145" t="s">
        <v>185</v>
      </c>
      <c r="D3" s="146">
        <f>'Expenses 2023'!C40</f>
        <v>3528452</v>
      </c>
      <c r="E3" s="147"/>
      <c r="F3" s="43"/>
      <c r="G3" s="43"/>
      <c r="H3" s="43"/>
      <c r="I3" s="43"/>
      <c r="J3" s="43"/>
      <c r="K3" s="43"/>
      <c r="L3" s="43"/>
      <c r="M3" s="43"/>
      <c r="N3" s="43"/>
      <c r="O3" s="43"/>
      <c r="P3" s="43"/>
      <c r="Q3" s="43"/>
      <c r="R3" s="43"/>
      <c r="S3" s="43"/>
      <c r="T3" s="43"/>
      <c r="U3" s="43"/>
      <c r="V3" s="43"/>
      <c r="W3" s="43"/>
      <c r="X3" s="43"/>
      <c r="Y3" s="43"/>
    </row>
    <row r="4">
      <c r="A4" s="139"/>
      <c r="B4" s="49"/>
      <c r="C4" s="145" t="s">
        <v>186</v>
      </c>
      <c r="D4" s="146">
        <f>'Expenses 2023'!C31</f>
        <v>0</v>
      </c>
      <c r="E4" s="147"/>
      <c r="F4" s="43"/>
      <c r="G4" s="43"/>
      <c r="H4" s="43"/>
      <c r="I4" s="43"/>
      <c r="J4" s="43"/>
      <c r="K4" s="43"/>
      <c r="L4" s="43"/>
      <c r="M4" s="43"/>
      <c r="N4" s="43"/>
      <c r="O4" s="43"/>
      <c r="P4" s="43"/>
      <c r="Q4" s="43"/>
      <c r="R4" s="43"/>
      <c r="S4" s="43"/>
      <c r="T4" s="43"/>
      <c r="U4" s="43"/>
      <c r="V4" s="43"/>
      <c r="W4" s="43"/>
      <c r="X4" s="43"/>
      <c r="Y4" s="43"/>
    </row>
    <row r="5">
      <c r="A5" s="139"/>
      <c r="B5" s="49"/>
      <c r="C5" s="145" t="s">
        <v>187</v>
      </c>
      <c r="D5" s="146">
        <f>D3-D4</f>
        <v>3528452</v>
      </c>
      <c r="E5" s="147"/>
      <c r="F5" s="43"/>
      <c r="G5" s="43"/>
      <c r="H5" s="43"/>
      <c r="I5" s="43"/>
      <c r="J5" s="43"/>
      <c r="K5" s="43"/>
      <c r="L5" s="43"/>
      <c r="M5" s="43"/>
      <c r="N5" s="43"/>
      <c r="O5" s="43"/>
      <c r="P5" s="43"/>
      <c r="Q5" s="43"/>
      <c r="R5" s="43"/>
      <c r="S5" s="43"/>
      <c r="T5" s="43"/>
      <c r="U5" s="43"/>
      <c r="V5" s="43"/>
      <c r="W5" s="43"/>
      <c r="X5" s="43"/>
      <c r="Y5" s="43"/>
    </row>
    <row r="6">
      <c r="A6" s="139"/>
      <c r="B6" s="49"/>
      <c r="C6" s="145" t="s">
        <v>188</v>
      </c>
      <c r="D6" s="146">
        <f>D5/12</f>
        <v>294037.6667</v>
      </c>
      <c r="E6" s="147"/>
      <c r="F6" s="43"/>
      <c r="G6" s="43"/>
      <c r="H6" s="43"/>
      <c r="I6" s="43"/>
      <c r="J6" s="43"/>
      <c r="K6" s="43"/>
      <c r="L6" s="43"/>
      <c r="M6" s="43"/>
      <c r="N6" s="43"/>
      <c r="O6" s="43"/>
      <c r="P6" s="43"/>
      <c r="Q6" s="43"/>
      <c r="R6" s="43"/>
      <c r="S6" s="43"/>
      <c r="T6" s="43"/>
      <c r="U6" s="43"/>
      <c r="V6" s="43"/>
      <c r="W6" s="43"/>
      <c r="X6" s="43"/>
      <c r="Y6" s="43"/>
    </row>
    <row r="7">
      <c r="A7" s="139"/>
      <c r="B7" s="49"/>
      <c r="C7" s="145" t="s">
        <v>189</v>
      </c>
      <c r="D7" s="75">
        <f>'Balance Sheet 2023'!E2+'Balance Sheet 2023'!E3</f>
        <v>778149</v>
      </c>
      <c r="E7" s="147"/>
      <c r="F7" s="43"/>
      <c r="G7" s="43"/>
      <c r="H7" s="43"/>
      <c r="I7" s="43"/>
      <c r="J7" s="43"/>
      <c r="K7" s="43"/>
      <c r="L7" s="43"/>
      <c r="M7" s="43"/>
      <c r="N7" s="43"/>
      <c r="O7" s="43"/>
      <c r="P7" s="43"/>
      <c r="Q7" s="43"/>
      <c r="R7" s="43"/>
      <c r="S7" s="43"/>
      <c r="T7" s="43"/>
      <c r="U7" s="43"/>
      <c r="V7" s="43"/>
      <c r="W7" s="43"/>
      <c r="X7" s="43"/>
      <c r="Y7" s="43"/>
    </row>
    <row r="8">
      <c r="A8" s="139"/>
      <c r="B8" s="49"/>
      <c r="C8" s="148" t="s">
        <v>183</v>
      </c>
      <c r="D8" s="149">
        <f>D7/D6</f>
        <v>2.646426252</v>
      </c>
      <c r="E8" s="150" t="s">
        <v>190</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191</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192</v>
      </c>
      <c r="C11" s="145" t="s">
        <v>193</v>
      </c>
      <c r="D11" s="75">
        <f>'Balance Sheet 2023'!E30</f>
        <v>3867130</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194</v>
      </c>
      <c r="D12" s="75">
        <f>'Expenses 2023'!C40</f>
        <v>3528452</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195</v>
      </c>
      <c r="D13" s="146">
        <f>D12/12</f>
        <v>294037.6667</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191</v>
      </c>
      <c r="D14" s="149">
        <f>D11/D13</f>
        <v>13.15181842</v>
      </c>
      <c r="E14" s="150" t="s">
        <v>190</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196</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197</v>
      </c>
      <c r="C17" s="145" t="s">
        <v>198</v>
      </c>
      <c r="D17" s="75">
        <f>sum('Balance Sheet 2023'!E13:E15)</f>
        <v>4115566</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194</v>
      </c>
      <c r="D18" s="75">
        <f>'Expenses 2023'!C40</f>
        <v>3528452</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195</v>
      </c>
      <c r="D19" s="146">
        <f>D18/12</f>
        <v>294037.6667</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199</v>
      </c>
      <c r="D20" s="149">
        <f>D17/D19</f>
        <v>13.99673058</v>
      </c>
      <c r="E20" s="150" t="s">
        <v>190</v>
      </c>
      <c r="F20" s="43"/>
      <c r="G20" s="43"/>
      <c r="H20" s="43"/>
      <c r="I20" s="43"/>
      <c r="J20" s="43"/>
      <c r="K20" s="43"/>
      <c r="L20" s="43"/>
      <c r="M20" s="43"/>
      <c r="N20" s="43"/>
      <c r="O20" s="43"/>
      <c r="P20" s="43"/>
      <c r="Q20" s="43"/>
      <c r="R20" s="43"/>
      <c r="S20" s="43"/>
      <c r="T20" s="43"/>
      <c r="U20" s="43"/>
      <c r="V20" s="43"/>
      <c r="W20" s="43"/>
      <c r="X20" s="43"/>
      <c r="Y20" s="43"/>
    </row>
    <row r="21">
      <c r="A21" s="139"/>
      <c r="B21" s="49"/>
      <c r="C21" s="154" t="s">
        <v>200</v>
      </c>
      <c r="D21" s="155">
        <f>D20+D8</f>
        <v>16.64315683</v>
      </c>
      <c r="E21" s="156" t="s">
        <v>190</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201</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202</v>
      </c>
      <c r="C24" s="160"/>
      <c r="D24" s="161">
        <f>max('Revenues 2023'!E2:E7,'Revenues 2023'!F10:F15)</f>
        <v>1687924</v>
      </c>
      <c r="E24" s="162" t="s">
        <v>203</v>
      </c>
      <c r="F24" s="43"/>
      <c r="G24" s="43"/>
      <c r="H24" s="43"/>
      <c r="I24" s="43"/>
      <c r="J24" s="43"/>
      <c r="K24" s="43"/>
      <c r="L24" s="43"/>
      <c r="M24" s="43"/>
      <c r="N24" s="43"/>
      <c r="O24" s="43"/>
      <c r="P24" s="43"/>
      <c r="Q24" s="43"/>
      <c r="R24" s="43"/>
      <c r="S24" s="43"/>
      <c r="T24" s="43"/>
      <c r="U24" s="43"/>
      <c r="V24" s="43"/>
      <c r="W24" s="43"/>
      <c r="X24" s="43"/>
      <c r="Y24" s="43"/>
    </row>
    <row r="25">
      <c r="A25" s="139"/>
      <c r="B25" s="49"/>
      <c r="C25" s="145" t="s">
        <v>204</v>
      </c>
      <c r="D25" s="146">
        <f>'Revenues 2023'!F44</f>
        <v>3843390</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201</v>
      </c>
      <c r="D26" s="163">
        <f>D24/D25</f>
        <v>0.4391758318</v>
      </c>
      <c r="E26" s="150" t="s">
        <v>205</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206</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207</v>
      </c>
      <c r="C29" s="145" t="s">
        <v>208</v>
      </c>
      <c r="D29" s="75">
        <f>SUM('Expenses 2023'!C7:C9)</f>
        <v>1714591</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209</v>
      </c>
      <c r="D30" s="75">
        <f>SUM('Expenses 2023'!C10:C12)</f>
        <v>346469</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210</v>
      </c>
      <c r="D31" s="75">
        <f>sum(D29:D30)</f>
        <v>2061060</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185</v>
      </c>
      <c r="D32" s="75">
        <f>'Expenses 2023'!C40</f>
        <v>3528452</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211</v>
      </c>
      <c r="D33" s="163">
        <f>D31/D32</f>
        <v>0.5841258433</v>
      </c>
      <c r="E33" s="150" t="s">
        <v>212</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213</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214</v>
      </c>
      <c r="C36" s="145" t="s">
        <v>215</v>
      </c>
      <c r="D36" s="75">
        <f>SUM('Expenses 2023'!C10:C11)</f>
        <v>205931</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208</v>
      </c>
      <c r="D37" s="75">
        <f>SUM('Expenses 2023'!C7:C9)</f>
        <v>1714591</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213</v>
      </c>
      <c r="D38" s="163">
        <f>D36/D37</f>
        <v>0.120105028</v>
      </c>
      <c r="E38" s="150" t="s">
        <v>216</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217</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218</v>
      </c>
      <c r="C41" s="148" t="s">
        <v>247</v>
      </c>
      <c r="D41" s="75">
        <f>'Expenses 2023'!D40</f>
        <v>2716154</v>
      </c>
      <c r="E41" s="165">
        <f t="shared" ref="E41:E44" si="1">D41/$D$44</f>
        <v>0.7697862972</v>
      </c>
      <c r="F41" s="43"/>
      <c r="G41" s="43"/>
      <c r="H41" s="43"/>
      <c r="I41" s="43"/>
      <c r="J41" s="43"/>
      <c r="K41" s="43"/>
      <c r="L41" s="43"/>
      <c r="M41" s="43"/>
      <c r="N41" s="43"/>
      <c r="O41" s="43"/>
      <c r="P41" s="43"/>
      <c r="Q41" s="43"/>
      <c r="R41" s="43"/>
      <c r="S41" s="43"/>
      <c r="T41" s="43"/>
      <c r="U41" s="43"/>
      <c r="V41" s="43"/>
      <c r="W41" s="43"/>
      <c r="X41" s="43"/>
      <c r="Y41" s="43"/>
    </row>
    <row r="42">
      <c r="A42" s="139"/>
      <c r="B42" s="49"/>
      <c r="C42" s="148" t="s">
        <v>220</v>
      </c>
      <c r="D42" s="146">
        <f>'Expenses 2023'!E40</f>
        <v>313647</v>
      </c>
      <c r="E42" s="165">
        <f t="shared" si="1"/>
        <v>0.08889082238</v>
      </c>
      <c r="F42" s="43"/>
      <c r="G42" s="43"/>
      <c r="H42" s="43"/>
      <c r="I42" s="43"/>
      <c r="J42" s="43"/>
      <c r="K42" s="43"/>
      <c r="L42" s="43"/>
      <c r="M42" s="43"/>
      <c r="N42" s="43"/>
      <c r="O42" s="43"/>
      <c r="P42" s="43"/>
      <c r="Q42" s="43"/>
      <c r="R42" s="43"/>
      <c r="S42" s="43"/>
      <c r="T42" s="43"/>
      <c r="U42" s="43"/>
      <c r="V42" s="43"/>
      <c r="W42" s="43"/>
      <c r="X42" s="43"/>
      <c r="Y42" s="43"/>
    </row>
    <row r="43">
      <c r="A43" s="139"/>
      <c r="B43" s="49"/>
      <c r="C43" s="148" t="s">
        <v>221</v>
      </c>
      <c r="D43" s="146">
        <f>'Expenses 2023'!F40</f>
        <v>498651</v>
      </c>
      <c r="E43" s="165">
        <f t="shared" si="1"/>
        <v>0.1413228804</v>
      </c>
      <c r="F43" s="43"/>
      <c r="G43" s="43"/>
      <c r="H43" s="43"/>
      <c r="I43" s="43"/>
      <c r="J43" s="43"/>
      <c r="K43" s="43"/>
      <c r="L43" s="43"/>
      <c r="M43" s="43"/>
      <c r="N43" s="43"/>
      <c r="O43" s="43"/>
      <c r="P43" s="43"/>
      <c r="Q43" s="43"/>
      <c r="R43" s="43"/>
      <c r="S43" s="43"/>
      <c r="T43" s="43"/>
      <c r="U43" s="43"/>
      <c r="V43" s="43"/>
      <c r="W43" s="43"/>
      <c r="X43" s="43"/>
      <c r="Y43" s="43"/>
    </row>
    <row r="44">
      <c r="A44" s="139"/>
      <c r="B44" s="49"/>
      <c r="C44" s="145" t="s">
        <v>185</v>
      </c>
      <c r="D44" s="146">
        <f>sum(D41:D43)</f>
        <v>3528452</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222</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223</v>
      </c>
      <c r="C47" s="145" t="s">
        <v>224</v>
      </c>
      <c r="D47" s="146">
        <f>'Revenues 2023'!F9</f>
        <v>2869102</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225</v>
      </c>
      <c r="D48" s="146">
        <f>'Expenses 2023'!F40</f>
        <v>498651</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226</v>
      </c>
      <c r="D49" s="166">
        <f>if(D48=0, "$0",D47/D48)</f>
        <v>5.753727557</v>
      </c>
      <c r="E49" s="150" t="s">
        <v>227</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228</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229</v>
      </c>
      <c r="C52" s="145" t="s">
        <v>230</v>
      </c>
      <c r="D52" s="146">
        <f>sum('Balance Sheet 2023'!E2:E10)</f>
        <v>967675</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231</v>
      </c>
      <c r="D53" s="146">
        <f>sum('Balance Sheet 2023'!E19:E22)</f>
        <v>836748</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232</v>
      </c>
      <c r="D54" s="168">
        <f>D52/D53</f>
        <v>1.156471243</v>
      </c>
      <c r="E54" s="150" t="s">
        <v>233</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234</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235</v>
      </c>
      <c r="C57" s="145" t="s">
        <v>236</v>
      </c>
      <c r="D57" s="146">
        <f>sum('Balance Sheet 2023'!E25:E26)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237</v>
      </c>
      <c r="D58" s="146">
        <f>'Balance Sheet 2023'!E18</f>
        <v>5123241</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238</v>
      </c>
      <c r="D59" s="169">
        <f>D57/D58</f>
        <v>0</v>
      </c>
      <c r="E59" s="150" t="s">
        <v>239</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SCGA JUNIOR GOLF FOUNDATION</v>
      </c>
      <c r="B1" s="2" t="s">
        <v>248</v>
      </c>
      <c r="C1" s="139"/>
      <c r="D1" s="139"/>
      <c r="E1" s="139"/>
      <c r="F1" s="140"/>
      <c r="G1" s="140"/>
      <c r="H1" s="140"/>
      <c r="I1" s="43"/>
      <c r="J1" s="43"/>
      <c r="K1" s="43"/>
      <c r="L1" s="43"/>
      <c r="M1" s="43"/>
      <c r="N1" s="43"/>
      <c r="O1" s="43"/>
      <c r="P1" s="43"/>
      <c r="Q1" s="43"/>
      <c r="R1" s="43"/>
      <c r="S1" s="43"/>
      <c r="T1" s="43"/>
      <c r="U1" s="43"/>
      <c r="V1" s="43"/>
      <c r="W1" s="43"/>
      <c r="X1" s="43"/>
      <c r="Y1" s="43"/>
    </row>
    <row r="2">
      <c r="A2" s="141" t="s">
        <v>183</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184</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249</v>
      </c>
      <c r="E4" s="45" t="s">
        <v>250</v>
      </c>
      <c r="F4" s="45" t="s">
        <v>251</v>
      </c>
      <c r="G4" s="59" t="s">
        <v>252</v>
      </c>
      <c r="H4" s="59"/>
      <c r="I4" s="43"/>
      <c r="J4" s="43"/>
      <c r="K4" s="43"/>
      <c r="L4" s="43"/>
      <c r="M4" s="43"/>
      <c r="N4" s="43"/>
      <c r="O4" s="43"/>
      <c r="P4" s="43"/>
      <c r="Q4" s="43"/>
      <c r="R4" s="43"/>
      <c r="S4" s="43"/>
      <c r="T4" s="43"/>
      <c r="U4" s="43"/>
      <c r="V4" s="43"/>
      <c r="W4" s="43"/>
      <c r="X4" s="43"/>
      <c r="Y4" s="43"/>
    </row>
    <row r="5">
      <c r="A5" s="139"/>
      <c r="B5" s="49"/>
      <c r="C5" s="148" t="s">
        <v>183</v>
      </c>
      <c r="D5" s="177">
        <f>'Ratios 2021'!D8</f>
        <v>6.143194558</v>
      </c>
      <c r="E5" s="177">
        <f>'Ratios 2022'!D8</f>
        <v>3.609581959</v>
      </c>
      <c r="F5" s="177">
        <f>'Ratios 2023'!D8</f>
        <v>2.646426252</v>
      </c>
      <c r="G5" s="177">
        <f>average(D5:F5)</f>
        <v>4.13306759</v>
      </c>
      <c r="H5" s="150" t="s">
        <v>190</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191</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192</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249</v>
      </c>
      <c r="E9" s="45" t="s">
        <v>250</v>
      </c>
      <c r="F9" s="45" t="s">
        <v>251</v>
      </c>
      <c r="G9" s="59" t="s">
        <v>252</v>
      </c>
      <c r="H9" s="59"/>
      <c r="I9" s="43"/>
      <c r="J9" s="43"/>
      <c r="K9" s="43"/>
      <c r="L9" s="43"/>
      <c r="M9" s="43"/>
      <c r="N9" s="43"/>
      <c r="O9" s="43"/>
      <c r="P9" s="43"/>
      <c r="Q9" s="43"/>
      <c r="R9" s="43"/>
      <c r="S9" s="43"/>
      <c r="T9" s="43"/>
      <c r="U9" s="43"/>
      <c r="V9" s="43"/>
      <c r="W9" s="43"/>
      <c r="X9" s="43"/>
      <c r="Y9" s="43"/>
    </row>
    <row r="10">
      <c r="A10" s="139"/>
      <c r="B10" s="49"/>
      <c r="C10" s="148" t="s">
        <v>191</v>
      </c>
      <c r="D10" s="149">
        <f>'Ratios 2021'!D14</f>
        <v>21.50745963</v>
      </c>
      <c r="E10" s="149">
        <f>'Ratios 2022'!D14</f>
        <v>12.8805134</v>
      </c>
      <c r="F10" s="149">
        <f>'Ratios 2023'!D14</f>
        <v>13.15181842</v>
      </c>
      <c r="G10" s="177">
        <f>average(D10:F10)</f>
        <v>15.84659715</v>
      </c>
      <c r="H10" s="150" t="s">
        <v>190</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196</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197</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249</v>
      </c>
      <c r="E14" s="45" t="s">
        <v>250</v>
      </c>
      <c r="F14" s="45" t="s">
        <v>251</v>
      </c>
      <c r="G14" s="59" t="s">
        <v>252</v>
      </c>
      <c r="H14" s="59"/>
      <c r="I14" s="43"/>
      <c r="J14" s="43"/>
      <c r="K14" s="43"/>
      <c r="L14" s="43"/>
      <c r="M14" s="43"/>
      <c r="N14" s="43"/>
      <c r="O14" s="43"/>
      <c r="P14" s="43"/>
      <c r="Q14" s="43"/>
      <c r="R14" s="43"/>
      <c r="S14" s="43"/>
      <c r="T14" s="43"/>
      <c r="U14" s="43"/>
      <c r="V14" s="43"/>
      <c r="W14" s="43"/>
      <c r="X14" s="43"/>
      <c r="Y14" s="43"/>
    </row>
    <row r="15">
      <c r="A15" s="139"/>
      <c r="B15" s="49"/>
      <c r="C15" s="148" t="s">
        <v>199</v>
      </c>
      <c r="D15" s="180">
        <f>'Ratios 2021'!D20</f>
        <v>19.08222135</v>
      </c>
      <c r="E15" s="180">
        <f>'Ratios 2022'!D20</f>
        <v>12.19921375</v>
      </c>
      <c r="F15" s="180">
        <f>'Ratios 2023'!D20</f>
        <v>13.99673058</v>
      </c>
      <c r="G15" s="177">
        <f>average(D15:F15)</f>
        <v>15.09272189</v>
      </c>
      <c r="H15" s="150" t="s">
        <v>190</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201</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202</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249</v>
      </c>
      <c r="E19" s="45" t="s">
        <v>250</v>
      </c>
      <c r="F19" s="45" t="s">
        <v>251</v>
      </c>
      <c r="G19" s="59" t="s">
        <v>252</v>
      </c>
      <c r="H19" s="59"/>
      <c r="I19" s="43"/>
      <c r="J19" s="43"/>
      <c r="K19" s="43"/>
      <c r="L19" s="43"/>
      <c r="M19" s="43"/>
      <c r="N19" s="43"/>
      <c r="O19" s="43"/>
      <c r="P19" s="43"/>
      <c r="Q19" s="43"/>
      <c r="R19" s="43"/>
      <c r="S19" s="43"/>
      <c r="T19" s="43"/>
      <c r="U19" s="43"/>
      <c r="V19" s="43"/>
      <c r="W19" s="43"/>
      <c r="X19" s="43"/>
      <c r="Y19" s="43"/>
    </row>
    <row r="20">
      <c r="A20" s="139"/>
      <c r="B20" s="49"/>
      <c r="C20" s="148" t="s">
        <v>201</v>
      </c>
      <c r="D20" s="163">
        <f>'Ratios 2021'!D26</f>
        <v>0.4745976206</v>
      </c>
      <c r="E20" s="163">
        <f>'Ratios 2022'!D26</f>
        <v>0.4206002701</v>
      </c>
      <c r="F20" s="163">
        <f>'Ratios 2023'!D26</f>
        <v>0.4391758318</v>
      </c>
      <c r="G20" s="181">
        <f>average(D20:F20)</f>
        <v>0.4447912408</v>
      </c>
      <c r="H20" s="150" t="s">
        <v>205</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206</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207</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249</v>
      </c>
      <c r="E24" s="45" t="s">
        <v>250</v>
      </c>
      <c r="F24" s="45" t="s">
        <v>251</v>
      </c>
      <c r="G24" s="59" t="s">
        <v>252</v>
      </c>
      <c r="H24" s="59"/>
      <c r="I24" s="43"/>
      <c r="J24" s="43"/>
      <c r="K24" s="43"/>
      <c r="L24" s="43"/>
      <c r="M24" s="43"/>
      <c r="N24" s="43"/>
      <c r="O24" s="43"/>
      <c r="P24" s="43"/>
      <c r="Q24" s="43"/>
      <c r="R24" s="43"/>
      <c r="S24" s="43"/>
      <c r="T24" s="43"/>
      <c r="U24" s="43"/>
      <c r="V24" s="43"/>
      <c r="W24" s="43"/>
      <c r="X24" s="43"/>
      <c r="Y24" s="43"/>
    </row>
    <row r="25">
      <c r="A25" s="139"/>
      <c r="B25" s="49"/>
      <c r="C25" s="148" t="s">
        <v>211</v>
      </c>
      <c r="D25" s="163">
        <f>'Ratios 2021'!D33</f>
        <v>0.5918764172</v>
      </c>
      <c r="E25" s="163">
        <f>'Ratios 2022'!D33</f>
        <v>0.5447132983</v>
      </c>
      <c r="F25" s="163">
        <f>'Ratios 2023'!D33</f>
        <v>0.5841258433</v>
      </c>
      <c r="G25" s="181">
        <f>average(D25:F25)</f>
        <v>0.5735718529</v>
      </c>
      <c r="H25" s="150" t="s">
        <v>212</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213</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214</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249</v>
      </c>
      <c r="E29" s="45" t="s">
        <v>250</v>
      </c>
      <c r="F29" s="45" t="s">
        <v>251</v>
      </c>
      <c r="G29" s="59" t="s">
        <v>252</v>
      </c>
      <c r="H29" s="59"/>
      <c r="I29" s="43"/>
      <c r="J29" s="43"/>
      <c r="K29" s="43"/>
      <c r="L29" s="43"/>
      <c r="M29" s="43"/>
      <c r="N29" s="43"/>
      <c r="O29" s="43"/>
      <c r="P29" s="43"/>
      <c r="Q29" s="43"/>
      <c r="R29" s="43"/>
      <c r="S29" s="43"/>
      <c r="T29" s="43"/>
      <c r="U29" s="43"/>
      <c r="V29" s="43"/>
      <c r="W29" s="43"/>
      <c r="X29" s="43"/>
      <c r="Y29" s="43"/>
    </row>
    <row r="30">
      <c r="A30" s="139"/>
      <c r="B30" s="49"/>
      <c r="C30" s="148" t="s">
        <v>213</v>
      </c>
      <c r="D30" s="163">
        <f>'Ratios 2021'!D38</f>
        <v>0.1129766699</v>
      </c>
      <c r="E30" s="163">
        <f>'Ratios 2022'!D38</f>
        <v>0.1076726285</v>
      </c>
      <c r="F30" s="163">
        <f>'Ratios 2023'!D38</f>
        <v>0.120105028</v>
      </c>
      <c r="G30" s="181">
        <f>average(D30:F30)</f>
        <v>0.1135847755</v>
      </c>
      <c r="H30" s="150" t="s">
        <v>216</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217</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218</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249</v>
      </c>
      <c r="E34" s="45" t="s">
        <v>250</v>
      </c>
      <c r="F34" s="45" t="s">
        <v>251</v>
      </c>
      <c r="G34" s="59" t="s">
        <v>252</v>
      </c>
      <c r="H34" s="59"/>
      <c r="I34" s="43"/>
      <c r="J34" s="43"/>
      <c r="K34" s="43"/>
      <c r="L34" s="43"/>
      <c r="M34" s="43"/>
      <c r="N34" s="43"/>
      <c r="O34" s="43"/>
      <c r="P34" s="43"/>
      <c r="Q34" s="43"/>
      <c r="R34" s="43"/>
      <c r="S34" s="43"/>
      <c r="T34" s="43"/>
      <c r="U34" s="43"/>
      <c r="V34" s="43"/>
      <c r="W34" s="43"/>
      <c r="X34" s="43"/>
      <c r="Y34" s="43"/>
    </row>
    <row r="35">
      <c r="A35" s="139"/>
      <c r="B35" s="49"/>
      <c r="C35" s="148" t="s">
        <v>253</v>
      </c>
      <c r="D35" s="163">
        <f>'Ratios 2021'!E41</f>
        <v>0.7801647113</v>
      </c>
      <c r="E35" s="163">
        <f>'Ratios 2022'!E41</f>
        <v>0.7218939732</v>
      </c>
      <c r="F35" s="163">
        <f>'Ratios 2023'!E41</f>
        <v>0.7697862972</v>
      </c>
      <c r="G35" s="181">
        <f t="shared" ref="G35:G37" si="1">average(D35:F35)</f>
        <v>0.7572816606</v>
      </c>
      <c r="H35" s="181"/>
      <c r="I35" s="43"/>
      <c r="J35" s="43"/>
      <c r="K35" s="43"/>
      <c r="L35" s="43"/>
      <c r="M35" s="43"/>
      <c r="N35" s="43"/>
      <c r="O35" s="43"/>
      <c r="P35" s="43"/>
      <c r="Q35" s="43"/>
      <c r="R35" s="43"/>
      <c r="S35" s="43"/>
      <c r="T35" s="43"/>
      <c r="U35" s="43"/>
      <c r="V35" s="43"/>
      <c r="W35" s="43"/>
      <c r="X35" s="43"/>
      <c r="Y35" s="43"/>
    </row>
    <row r="36">
      <c r="A36" s="139"/>
      <c r="B36" s="52"/>
      <c r="C36" s="148" t="s">
        <v>220</v>
      </c>
      <c r="D36" s="163">
        <f>'Ratios 2021'!E42</f>
        <v>0.09398926094</v>
      </c>
      <c r="E36" s="163">
        <f>'Ratios 2022'!E42</f>
        <v>0.08048608082</v>
      </c>
      <c r="F36" s="163">
        <f>'Ratios 2023'!E42</f>
        <v>0.08889082238</v>
      </c>
      <c r="G36" s="181">
        <f t="shared" si="1"/>
        <v>0.08778872138</v>
      </c>
      <c r="H36" s="181"/>
      <c r="I36" s="43"/>
      <c r="J36" s="43"/>
      <c r="K36" s="43"/>
      <c r="L36" s="43"/>
      <c r="M36" s="43"/>
      <c r="N36" s="43"/>
      <c r="O36" s="43"/>
      <c r="P36" s="43"/>
      <c r="Q36" s="43"/>
      <c r="R36" s="43"/>
      <c r="S36" s="43"/>
      <c r="T36" s="43"/>
      <c r="U36" s="43"/>
      <c r="V36" s="43"/>
      <c r="W36" s="43"/>
      <c r="X36" s="43"/>
      <c r="Y36" s="43"/>
    </row>
    <row r="37">
      <c r="A37" s="139"/>
      <c r="B37" s="182"/>
      <c r="C37" s="148" t="s">
        <v>221</v>
      </c>
      <c r="D37" s="163">
        <f>'Ratios 2021'!E43</f>
        <v>0.1258460278</v>
      </c>
      <c r="E37" s="163">
        <f>'Ratios 2022'!E43</f>
        <v>0.197619946</v>
      </c>
      <c r="F37" s="163">
        <f>'Ratios 2023'!E43</f>
        <v>0.1413228804</v>
      </c>
      <c r="G37" s="181">
        <f t="shared" si="1"/>
        <v>0.1549296181</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222</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223</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249</v>
      </c>
      <c r="E41" s="45" t="s">
        <v>250</v>
      </c>
      <c r="F41" s="45" t="s">
        <v>251</v>
      </c>
      <c r="G41" s="59" t="s">
        <v>252</v>
      </c>
      <c r="H41" s="59"/>
      <c r="I41" s="43"/>
      <c r="J41" s="43"/>
      <c r="K41" s="43"/>
      <c r="L41" s="43"/>
      <c r="M41" s="43"/>
      <c r="N41" s="43"/>
      <c r="O41" s="43"/>
      <c r="P41" s="43"/>
      <c r="Q41" s="43"/>
      <c r="R41" s="43"/>
      <c r="S41" s="43"/>
      <c r="T41" s="43"/>
      <c r="U41" s="43"/>
      <c r="V41" s="43"/>
      <c r="W41" s="43"/>
      <c r="X41" s="43"/>
      <c r="Y41" s="43"/>
    </row>
    <row r="42">
      <c r="A42" s="139"/>
      <c r="B42" s="49"/>
      <c r="C42" s="148" t="s">
        <v>226</v>
      </c>
      <c r="D42" s="166">
        <f>'Ratios 2021'!D49</f>
        <v>7.002144452</v>
      </c>
      <c r="E42" s="166">
        <f>'Ratios 2022'!D49</f>
        <v>3.895808795</v>
      </c>
      <c r="F42" s="166">
        <f>'Ratios 2023'!D49</f>
        <v>5.753727557</v>
      </c>
      <c r="G42" s="183">
        <f>average(D42:F42)</f>
        <v>5.550560268</v>
      </c>
      <c r="H42" s="150" t="s">
        <v>227</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228</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229</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249</v>
      </c>
      <c r="E46" s="45" t="s">
        <v>250</v>
      </c>
      <c r="F46" s="45" t="s">
        <v>251</v>
      </c>
      <c r="G46" s="59" t="s">
        <v>252</v>
      </c>
      <c r="H46" s="59"/>
      <c r="I46" s="43"/>
      <c r="J46" s="43"/>
      <c r="K46" s="43"/>
      <c r="L46" s="43"/>
      <c r="M46" s="43"/>
      <c r="N46" s="43"/>
      <c r="O46" s="43"/>
      <c r="P46" s="43"/>
      <c r="Q46" s="43"/>
      <c r="R46" s="43"/>
      <c r="S46" s="43"/>
      <c r="T46" s="43"/>
      <c r="U46" s="43"/>
      <c r="V46" s="43"/>
      <c r="W46" s="43"/>
      <c r="X46" s="43"/>
      <c r="Y46" s="43"/>
    </row>
    <row r="47">
      <c r="A47" s="139"/>
      <c r="B47" s="49"/>
      <c r="C47" s="148" t="s">
        <v>232</v>
      </c>
      <c r="D47" s="149">
        <f>'Ratios 2021'!D54</f>
        <v>1.528572358</v>
      </c>
      <c r="E47" s="149">
        <f>'Ratios 2022'!D54</f>
        <v>1.205108403</v>
      </c>
      <c r="F47" s="149">
        <f>'Ratios 2023'!D54</f>
        <v>1.156471243</v>
      </c>
      <c r="G47" s="177">
        <f>average(D47:F47)</f>
        <v>1.296717335</v>
      </c>
      <c r="H47" s="150" t="s">
        <v>233</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234</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235</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249</v>
      </c>
      <c r="E51" s="45" t="s">
        <v>250</v>
      </c>
      <c r="F51" s="45" t="s">
        <v>251</v>
      </c>
      <c r="G51" s="59" t="s">
        <v>252</v>
      </c>
      <c r="H51" s="59"/>
      <c r="I51" s="43"/>
      <c r="J51" s="43"/>
      <c r="K51" s="43"/>
      <c r="L51" s="43"/>
      <c r="M51" s="43"/>
      <c r="N51" s="43"/>
      <c r="O51" s="43"/>
      <c r="P51" s="43"/>
      <c r="Q51" s="43"/>
      <c r="R51" s="43"/>
      <c r="S51" s="43"/>
      <c r="T51" s="43"/>
      <c r="U51" s="43"/>
      <c r="V51" s="43"/>
      <c r="W51" s="43"/>
      <c r="X51" s="43"/>
      <c r="Y51" s="43"/>
    </row>
    <row r="52">
      <c r="A52" s="139"/>
      <c r="B52" s="49"/>
      <c r="C52" s="148" t="s">
        <v>238</v>
      </c>
      <c r="D52" s="184">
        <f>'Ratios 2021'!D59</f>
        <v>0</v>
      </c>
      <c r="E52" s="184">
        <f>'Ratios 2022'!D59</f>
        <v>0</v>
      </c>
      <c r="F52" s="184">
        <f>'Ratios 2023'!D59</f>
        <v>0</v>
      </c>
      <c r="G52" s="185">
        <f>average(D52:F52)</f>
        <v>0</v>
      </c>
      <c r="H52" s="150" t="s">
        <v>239</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SCGA JUNIOR GOLF FOUNDATION</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SCGA JUNIOR GOLF FOUNDATION</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461289.0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385000.0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10139.0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1197406.0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2053834</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245636.0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222995.0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75.0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67</v>
      </c>
      <c r="D16" s="57"/>
      <c r="E16" s="57"/>
      <c r="F16" s="57">
        <f>sum(F10:F15)</f>
        <v>468706</v>
      </c>
      <c r="G16" s="58"/>
      <c r="H16" s="58"/>
      <c r="I16" s="58"/>
      <c r="J16" s="58"/>
      <c r="K16" s="58"/>
      <c r="L16" s="58"/>
      <c r="M16" s="58"/>
      <c r="N16" s="58"/>
      <c r="O16" s="58"/>
      <c r="P16" s="58"/>
      <c r="Q16" s="58"/>
      <c r="R16" s="58"/>
      <c r="S16" s="58"/>
      <c r="T16" s="58"/>
      <c r="U16" s="58"/>
      <c r="V16" s="58"/>
      <c r="W16" s="58"/>
      <c r="X16" s="58"/>
      <c r="Y16" s="58"/>
      <c r="Z16" s="58"/>
    </row>
    <row r="17">
      <c r="A17" s="65" t="s">
        <v>68</v>
      </c>
      <c r="B17" s="66">
        <v>3.0</v>
      </c>
      <c r="C17" s="67" t="s">
        <v>69</v>
      </c>
      <c r="D17" s="61"/>
      <c r="E17" s="61"/>
      <c r="F17" s="62">
        <v>452.0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70</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71</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72</v>
      </c>
      <c r="E20" s="73" t="s">
        <v>73</v>
      </c>
      <c r="F20" s="74"/>
      <c r="G20" s="43"/>
      <c r="H20" s="43"/>
      <c r="I20" s="43"/>
      <c r="J20" s="43"/>
      <c r="K20" s="43"/>
      <c r="L20" s="43"/>
      <c r="M20" s="43"/>
      <c r="N20" s="43"/>
      <c r="O20" s="43"/>
      <c r="P20" s="43"/>
      <c r="Q20" s="43"/>
      <c r="R20" s="43"/>
      <c r="S20" s="43"/>
      <c r="T20" s="43"/>
      <c r="U20" s="43"/>
      <c r="V20" s="43"/>
      <c r="W20" s="43"/>
      <c r="X20" s="43"/>
      <c r="Y20" s="43"/>
      <c r="Z20" s="43"/>
    </row>
    <row r="21">
      <c r="A21" s="49"/>
      <c r="B21" s="59" t="s">
        <v>74</v>
      </c>
      <c r="C21" s="46" t="s">
        <v>75</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76</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77</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78</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79</v>
      </c>
      <c r="E25" s="73" t="s">
        <v>80</v>
      </c>
      <c r="F25" s="74"/>
      <c r="G25" s="76"/>
      <c r="H25" s="43"/>
      <c r="I25" s="43"/>
      <c r="J25" s="43"/>
      <c r="K25" s="43"/>
      <c r="L25" s="43"/>
      <c r="M25" s="43"/>
      <c r="N25" s="43"/>
      <c r="O25" s="43"/>
      <c r="P25" s="43"/>
      <c r="Q25" s="43"/>
      <c r="R25" s="43"/>
      <c r="S25" s="43"/>
      <c r="T25" s="43"/>
      <c r="U25" s="43"/>
      <c r="V25" s="43"/>
      <c r="W25" s="43"/>
      <c r="X25" s="43"/>
      <c r="Y25" s="43"/>
      <c r="Z25" s="43"/>
    </row>
    <row r="26">
      <c r="A26" s="49"/>
      <c r="B26" s="45" t="s">
        <v>81</v>
      </c>
      <c r="C26" s="77" t="s">
        <v>82</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83</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84</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85</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86</v>
      </c>
      <c r="C30" s="51" t="s">
        <v>87</v>
      </c>
      <c r="D30" s="51"/>
      <c r="E30" s="48">
        <v>368254.0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88</v>
      </c>
      <c r="D31" s="74"/>
      <c r="E31" s="48">
        <v>368254.0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89</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90</v>
      </c>
      <c r="C33" s="51" t="s">
        <v>91</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92</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93</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94</v>
      </c>
      <c r="C36" s="51" t="s">
        <v>95</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96</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97</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98</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99</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67</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2522992</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SCGA JUNIOR GOLF FOUNDATION</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171350</v>
      </c>
      <c r="D4" s="99">
        <v>171350.0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203311</v>
      </c>
      <c r="D7" s="99">
        <v>81325.0</v>
      </c>
      <c r="E7" s="99">
        <v>60993.0</v>
      </c>
      <c r="F7" s="99">
        <v>60993.0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111</v>
      </c>
      <c r="C9" s="98">
        <f t="shared" si="1"/>
        <v>952494</v>
      </c>
      <c r="D9" s="99">
        <v>784682.0</v>
      </c>
      <c r="E9" s="99">
        <v>83906.0</v>
      </c>
      <c r="F9" s="99">
        <v>83906.0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49891</v>
      </c>
      <c r="D10" s="99">
        <v>41101.0</v>
      </c>
      <c r="E10" s="99">
        <v>4395.0</v>
      </c>
      <c r="F10" s="99">
        <v>4395.0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80688</v>
      </c>
      <c r="D11" s="99">
        <v>66472.0</v>
      </c>
      <c r="E11" s="99">
        <v>7108.0</v>
      </c>
      <c r="F11" s="99">
        <v>7108.0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93129</v>
      </c>
      <c r="D12" s="99">
        <v>76721.0</v>
      </c>
      <c r="E12" s="99">
        <v>8204.0</v>
      </c>
      <c r="F12" s="99">
        <v>8204.0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4000</v>
      </c>
      <c r="D16" s="99">
        <v>0.0</v>
      </c>
      <c r="E16" s="99">
        <v>4000.0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125240</v>
      </c>
      <c r="D20" s="99">
        <v>22867.0</v>
      </c>
      <c r="E20" s="99">
        <v>22680.0</v>
      </c>
      <c r="F20" s="99">
        <v>79693.0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4593</v>
      </c>
      <c r="D21" s="99">
        <v>0.0</v>
      </c>
      <c r="E21" s="99">
        <v>4593.0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31752</v>
      </c>
      <c r="D22" s="99">
        <v>10638.0</v>
      </c>
      <c r="E22" s="99">
        <v>10940.0</v>
      </c>
      <c r="F22" s="99">
        <v>10174.0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71</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0</v>
      </c>
      <c r="D25" s="99">
        <v>0.0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0</v>
      </c>
      <c r="D26" s="99">
        <v>0.0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9784</v>
      </c>
      <c r="D28" s="99">
        <v>0.0</v>
      </c>
      <c r="E28" s="99">
        <v>9784.0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0</v>
      </c>
      <c r="D32" s="99">
        <v>0.0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102" t="s">
        <v>136</v>
      </c>
      <c r="C34" s="98">
        <f t="shared" si="1"/>
        <v>344874</v>
      </c>
      <c r="D34" s="99">
        <v>344874.0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3" t="s">
        <v>137</v>
      </c>
      <c r="C35" s="98">
        <f t="shared" si="1"/>
        <v>200652</v>
      </c>
      <c r="D35" s="99">
        <v>200652.0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3" t="s">
        <v>138</v>
      </c>
      <c r="C36" s="98">
        <f t="shared" si="1"/>
        <v>38842</v>
      </c>
      <c r="D36" s="99">
        <v>0.0</v>
      </c>
      <c r="E36" s="99">
        <v>0.0</v>
      </c>
      <c r="F36" s="99">
        <v>38842.0</v>
      </c>
      <c r="G36" s="43"/>
      <c r="H36" s="43"/>
      <c r="I36" s="43"/>
      <c r="J36" s="43"/>
      <c r="K36" s="43"/>
      <c r="L36" s="43"/>
      <c r="M36" s="43"/>
      <c r="N36" s="43"/>
      <c r="O36" s="43"/>
      <c r="P36" s="43"/>
      <c r="Q36" s="43"/>
      <c r="R36" s="43"/>
      <c r="S36" s="43"/>
      <c r="T36" s="43"/>
      <c r="U36" s="43"/>
      <c r="V36" s="43"/>
      <c r="W36" s="43"/>
      <c r="X36" s="43"/>
      <c r="Y36" s="43"/>
      <c r="Z36" s="43"/>
    </row>
    <row r="37">
      <c r="A37" s="45" t="s">
        <v>52</v>
      </c>
      <c r="B37" s="103" t="s">
        <v>139</v>
      </c>
      <c r="C37" s="98">
        <f t="shared" si="1"/>
        <v>8501</v>
      </c>
      <c r="D37" s="99">
        <v>6039.0</v>
      </c>
      <c r="E37" s="99">
        <v>2462.0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140</v>
      </c>
      <c r="C38" s="98">
        <f t="shared" si="1"/>
        <v>11644</v>
      </c>
      <c r="D38" s="99">
        <v>11644.0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141</v>
      </c>
      <c r="C40" s="104">
        <f t="shared" ref="C40:F40" si="2">sum(C3:C39)</f>
        <v>2330745</v>
      </c>
      <c r="D40" s="104">
        <f t="shared" si="2"/>
        <v>1818365</v>
      </c>
      <c r="E40" s="104">
        <f t="shared" si="2"/>
        <v>219065</v>
      </c>
      <c r="F40" s="104">
        <f t="shared" si="2"/>
        <v>293315</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SCGA JUNIOR GOLF FOUNDATION</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142</v>
      </c>
      <c r="B2" s="45">
        <v>1.0</v>
      </c>
      <c r="C2" s="46" t="s">
        <v>143</v>
      </c>
      <c r="D2" s="111"/>
      <c r="E2" s="112">
        <v>888455.0</v>
      </c>
      <c r="F2" s="43"/>
      <c r="G2" s="43"/>
      <c r="H2" s="43"/>
      <c r="I2" s="43"/>
      <c r="J2" s="43"/>
      <c r="K2" s="43"/>
      <c r="L2" s="43"/>
      <c r="M2" s="43"/>
      <c r="N2" s="43"/>
      <c r="O2" s="43"/>
      <c r="P2" s="43"/>
      <c r="Q2" s="43"/>
      <c r="R2" s="43"/>
      <c r="S2" s="43"/>
      <c r="T2" s="43"/>
      <c r="U2" s="43"/>
      <c r="V2" s="43"/>
      <c r="W2" s="43"/>
      <c r="X2" s="43"/>
      <c r="Y2" s="43"/>
      <c r="Z2" s="43"/>
    </row>
    <row r="3">
      <c r="A3" s="49"/>
      <c r="B3" s="45">
        <v>2.0</v>
      </c>
      <c r="C3" s="46" t="s">
        <v>144</v>
      </c>
      <c r="D3" s="113"/>
      <c r="E3" s="112">
        <v>304730.0</v>
      </c>
      <c r="F3" s="43"/>
      <c r="G3" s="43"/>
      <c r="H3" s="43"/>
      <c r="I3" s="43"/>
      <c r="J3" s="43"/>
      <c r="K3" s="43"/>
      <c r="L3" s="43"/>
      <c r="M3" s="43"/>
      <c r="N3" s="43"/>
      <c r="O3" s="43"/>
      <c r="P3" s="43"/>
      <c r="Q3" s="43"/>
      <c r="R3" s="43"/>
      <c r="S3" s="43"/>
      <c r="T3" s="43"/>
      <c r="U3" s="43"/>
      <c r="V3" s="43"/>
      <c r="W3" s="43"/>
      <c r="X3" s="43"/>
      <c r="Y3" s="43"/>
      <c r="Z3" s="43"/>
    </row>
    <row r="4">
      <c r="A4" s="49"/>
      <c r="B4" s="45">
        <v>3.0</v>
      </c>
      <c r="C4" s="46" t="s">
        <v>145</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146</v>
      </c>
      <c r="D5" s="113"/>
      <c r="E5" s="112">
        <v>169042.0</v>
      </c>
      <c r="F5" s="43"/>
      <c r="G5" s="43"/>
      <c r="H5" s="43"/>
      <c r="I5" s="43"/>
      <c r="J5" s="43"/>
      <c r="K5" s="43"/>
      <c r="L5" s="43"/>
      <c r="M5" s="43"/>
      <c r="N5" s="43"/>
      <c r="O5" s="43"/>
      <c r="P5" s="43"/>
      <c r="Q5" s="43"/>
      <c r="R5" s="43"/>
      <c r="S5" s="43"/>
      <c r="T5" s="43"/>
      <c r="U5" s="43"/>
      <c r="V5" s="43"/>
      <c r="W5" s="43"/>
      <c r="X5" s="43"/>
      <c r="Y5" s="43"/>
      <c r="Z5" s="43"/>
    </row>
    <row r="6">
      <c r="A6" s="49"/>
      <c r="B6" s="45">
        <v>5.0</v>
      </c>
      <c r="C6" s="51" t="s">
        <v>147</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148</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149</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150</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151</v>
      </c>
      <c r="D10" s="111"/>
      <c r="E10" s="112">
        <v>0.0</v>
      </c>
      <c r="F10" s="43"/>
      <c r="G10" s="43"/>
      <c r="H10" s="43"/>
      <c r="I10" s="43"/>
      <c r="J10" s="43"/>
      <c r="K10" s="43"/>
      <c r="L10" s="43"/>
      <c r="M10" s="43"/>
      <c r="N10" s="43"/>
      <c r="O10" s="43"/>
      <c r="P10" s="43"/>
      <c r="Q10" s="43"/>
      <c r="R10" s="43"/>
      <c r="S10" s="43"/>
      <c r="T10" s="43"/>
      <c r="U10" s="43"/>
      <c r="V10" s="43"/>
      <c r="W10" s="43"/>
      <c r="X10" s="43"/>
      <c r="Y10" s="43"/>
      <c r="Z10" s="43"/>
    </row>
    <row r="11">
      <c r="A11" s="49"/>
      <c r="B11" s="45" t="s">
        <v>152</v>
      </c>
      <c r="C11" s="46" t="s">
        <v>153</v>
      </c>
      <c r="D11" s="112">
        <v>24000.0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154</v>
      </c>
      <c r="C12" s="46" t="s">
        <v>155</v>
      </c>
      <c r="D12" s="112">
        <v>24000.0</v>
      </c>
      <c r="E12" s="109">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156</v>
      </c>
      <c r="D13" s="113"/>
      <c r="E13" s="112">
        <v>3706316.0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157</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158</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159</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160</v>
      </c>
      <c r="D17" s="113"/>
      <c r="E17" s="112">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161</v>
      </c>
      <c r="D18" s="114"/>
      <c r="E18" s="115">
        <f>sum(E2:E17)</f>
        <v>5068543</v>
      </c>
      <c r="F18" s="43"/>
      <c r="G18" s="43"/>
      <c r="H18" s="43"/>
      <c r="I18" s="43"/>
      <c r="J18" s="43"/>
      <c r="K18" s="43"/>
      <c r="L18" s="43"/>
      <c r="M18" s="43"/>
      <c r="N18" s="43"/>
      <c r="O18" s="43"/>
      <c r="P18" s="43"/>
      <c r="Q18" s="43"/>
      <c r="R18" s="43"/>
      <c r="S18" s="43"/>
      <c r="T18" s="43"/>
      <c r="U18" s="43"/>
      <c r="V18" s="43"/>
      <c r="W18" s="43"/>
      <c r="X18" s="43"/>
      <c r="Y18" s="43"/>
      <c r="Z18" s="43"/>
    </row>
    <row r="19">
      <c r="A19" s="44" t="s">
        <v>162</v>
      </c>
      <c r="B19" s="116">
        <v>17.0</v>
      </c>
      <c r="C19" s="117" t="s">
        <v>163</v>
      </c>
      <c r="D19" s="118"/>
      <c r="E19" s="112">
        <v>220801.0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164</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165</v>
      </c>
      <c r="D21" s="118"/>
      <c r="E21" s="112">
        <v>670375.0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166</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167</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168</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169</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170</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171</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172</v>
      </c>
      <c r="D28" s="126"/>
      <c r="E28" s="127">
        <f>sum(E19:E27)</f>
        <v>891176</v>
      </c>
      <c r="F28" s="43"/>
      <c r="G28" s="43"/>
      <c r="H28" s="43"/>
      <c r="I28" s="43"/>
      <c r="J28" s="43"/>
      <c r="K28" s="43"/>
      <c r="L28" s="43"/>
      <c r="M28" s="43"/>
      <c r="N28" s="43"/>
      <c r="O28" s="43"/>
      <c r="P28" s="43"/>
      <c r="Q28" s="43"/>
      <c r="R28" s="43"/>
      <c r="S28" s="43"/>
      <c r="T28" s="43"/>
      <c r="U28" s="43"/>
      <c r="V28" s="43"/>
      <c r="W28" s="43"/>
      <c r="X28" s="43"/>
      <c r="Y28" s="43"/>
      <c r="Z28" s="43"/>
    </row>
    <row r="29">
      <c r="A29" s="65" t="s">
        <v>173</v>
      </c>
      <c r="B29" s="128"/>
      <c r="C29" s="129" t="s">
        <v>174</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175</v>
      </c>
      <c r="D30" s="118"/>
      <c r="E30" s="112">
        <v>4177367.0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176</v>
      </c>
      <c r="D31" s="118"/>
      <c r="E31" s="112">
        <v>0.0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177</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178</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179</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180</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181</v>
      </c>
      <c r="D36" s="132"/>
      <c r="E36" s="127">
        <f>sum(E30:E35)</f>
        <v>4177367</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182</v>
      </c>
      <c r="D37" s="136"/>
      <c r="E37" s="137">
        <f>E36+E28</f>
        <v>5068543</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SCGA JUNIOR GOLF FOUNDATION</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183</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184</v>
      </c>
      <c r="C3" s="145" t="s">
        <v>185</v>
      </c>
      <c r="D3" s="146">
        <f>'Expenses 2021'!C40</f>
        <v>2330745</v>
      </c>
      <c r="E3" s="147"/>
      <c r="F3" s="43"/>
      <c r="G3" s="43"/>
      <c r="H3" s="43"/>
      <c r="I3" s="43"/>
      <c r="J3" s="43"/>
      <c r="K3" s="43"/>
      <c r="L3" s="43"/>
      <c r="M3" s="43"/>
      <c r="N3" s="43"/>
      <c r="O3" s="43"/>
      <c r="P3" s="43"/>
      <c r="Q3" s="43"/>
      <c r="R3" s="43"/>
      <c r="S3" s="43"/>
      <c r="T3" s="43"/>
      <c r="U3" s="43"/>
      <c r="V3" s="43"/>
      <c r="W3" s="43"/>
      <c r="X3" s="43"/>
      <c r="Y3" s="43"/>
    </row>
    <row r="4">
      <c r="A4" s="139"/>
      <c r="B4" s="49"/>
      <c r="C4" s="145" t="s">
        <v>186</v>
      </c>
      <c r="D4" s="146">
        <f>'Expenses 2021'!C31</f>
        <v>0</v>
      </c>
      <c r="E4" s="147"/>
      <c r="F4" s="43"/>
      <c r="G4" s="43"/>
      <c r="H4" s="43"/>
      <c r="I4" s="43"/>
      <c r="J4" s="43"/>
      <c r="K4" s="43"/>
      <c r="L4" s="43"/>
      <c r="M4" s="43"/>
      <c r="N4" s="43"/>
      <c r="O4" s="43"/>
      <c r="P4" s="43"/>
      <c r="Q4" s="43"/>
      <c r="R4" s="43"/>
      <c r="S4" s="43"/>
      <c r="T4" s="43"/>
      <c r="U4" s="43"/>
      <c r="V4" s="43"/>
      <c r="W4" s="43"/>
      <c r="X4" s="43"/>
      <c r="Y4" s="43"/>
    </row>
    <row r="5">
      <c r="A5" s="139"/>
      <c r="B5" s="49"/>
      <c r="C5" s="145" t="s">
        <v>187</v>
      </c>
      <c r="D5" s="146">
        <f>D3-D4</f>
        <v>2330745</v>
      </c>
      <c r="E5" s="147"/>
      <c r="F5" s="43"/>
      <c r="G5" s="43"/>
      <c r="H5" s="43"/>
      <c r="I5" s="43"/>
      <c r="J5" s="43"/>
      <c r="K5" s="43"/>
      <c r="L5" s="43"/>
      <c r="M5" s="43"/>
      <c r="N5" s="43"/>
      <c r="O5" s="43"/>
      <c r="P5" s="43"/>
      <c r="Q5" s="43"/>
      <c r="R5" s="43"/>
      <c r="S5" s="43"/>
      <c r="T5" s="43"/>
      <c r="U5" s="43"/>
      <c r="V5" s="43"/>
      <c r="W5" s="43"/>
      <c r="X5" s="43"/>
      <c r="Y5" s="43"/>
    </row>
    <row r="6">
      <c r="A6" s="139"/>
      <c r="B6" s="49"/>
      <c r="C6" s="145" t="s">
        <v>188</v>
      </c>
      <c r="D6" s="146">
        <f>D5/12</f>
        <v>194228.75</v>
      </c>
      <c r="E6" s="147"/>
      <c r="F6" s="43"/>
      <c r="G6" s="43"/>
      <c r="H6" s="43"/>
      <c r="I6" s="43"/>
      <c r="J6" s="43"/>
      <c r="K6" s="43"/>
      <c r="L6" s="43"/>
      <c r="M6" s="43"/>
      <c r="N6" s="43"/>
      <c r="O6" s="43"/>
      <c r="P6" s="43"/>
      <c r="Q6" s="43"/>
      <c r="R6" s="43"/>
      <c r="S6" s="43"/>
      <c r="T6" s="43"/>
      <c r="U6" s="43"/>
      <c r="V6" s="43"/>
      <c r="W6" s="43"/>
      <c r="X6" s="43"/>
      <c r="Y6" s="43"/>
    </row>
    <row r="7">
      <c r="A7" s="139"/>
      <c r="B7" s="49"/>
      <c r="C7" s="145" t="s">
        <v>189</v>
      </c>
      <c r="D7" s="75">
        <f>'Balance Sheet 2021'!E2+'Balance Sheet 2021'!E3</f>
        <v>1193185</v>
      </c>
      <c r="E7" s="147"/>
      <c r="F7" s="43"/>
      <c r="G7" s="43"/>
      <c r="H7" s="43"/>
      <c r="I7" s="43"/>
      <c r="J7" s="43"/>
      <c r="K7" s="43"/>
      <c r="L7" s="43"/>
      <c r="M7" s="43"/>
      <c r="N7" s="43"/>
      <c r="O7" s="43"/>
      <c r="P7" s="43"/>
      <c r="Q7" s="43"/>
      <c r="R7" s="43"/>
      <c r="S7" s="43"/>
      <c r="T7" s="43"/>
      <c r="U7" s="43"/>
      <c r="V7" s="43"/>
      <c r="W7" s="43"/>
      <c r="X7" s="43"/>
      <c r="Y7" s="43"/>
    </row>
    <row r="8">
      <c r="A8" s="139"/>
      <c r="B8" s="49"/>
      <c r="C8" s="148" t="s">
        <v>183</v>
      </c>
      <c r="D8" s="149">
        <f>D7/D6</f>
        <v>6.143194558</v>
      </c>
      <c r="E8" s="150" t="s">
        <v>190</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191</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192</v>
      </c>
      <c r="C11" s="145" t="s">
        <v>193</v>
      </c>
      <c r="D11" s="75">
        <f>'Balance Sheet 2021'!E30</f>
        <v>4177367</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194</v>
      </c>
      <c r="D12" s="75">
        <f>'Expenses 2021'!C40</f>
        <v>2330745</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195</v>
      </c>
      <c r="D13" s="146">
        <f>D12/12</f>
        <v>194228.75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191</v>
      </c>
      <c r="D14" s="149">
        <f>D11/D13</f>
        <v>21.50745963</v>
      </c>
      <c r="E14" s="150" t="s">
        <v>190</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196</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197</v>
      </c>
      <c r="C17" s="145" t="s">
        <v>198</v>
      </c>
      <c r="D17" s="75">
        <f>sum('Balance Sheet 2021'!E13:E15)</f>
        <v>3706316</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194</v>
      </c>
      <c r="D18" s="75">
        <f>'Expenses 2021'!C40</f>
        <v>2330745</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195</v>
      </c>
      <c r="D19" s="146">
        <f>D18/12</f>
        <v>194228.75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199</v>
      </c>
      <c r="D20" s="149">
        <f>D17/D19</f>
        <v>19.08222135</v>
      </c>
      <c r="E20" s="150" t="s">
        <v>190</v>
      </c>
      <c r="F20" s="43"/>
      <c r="G20" s="43"/>
      <c r="H20" s="43"/>
      <c r="I20" s="43"/>
      <c r="J20" s="43"/>
      <c r="K20" s="43"/>
      <c r="L20" s="43"/>
      <c r="M20" s="43"/>
      <c r="N20" s="43"/>
      <c r="O20" s="43"/>
      <c r="P20" s="43"/>
      <c r="Q20" s="43"/>
      <c r="R20" s="43"/>
      <c r="S20" s="43"/>
      <c r="T20" s="43"/>
      <c r="U20" s="43"/>
      <c r="V20" s="43"/>
      <c r="W20" s="43"/>
      <c r="X20" s="43"/>
      <c r="Y20" s="43"/>
    </row>
    <row r="21">
      <c r="A21" s="139"/>
      <c r="B21" s="49"/>
      <c r="C21" s="154" t="s">
        <v>200</v>
      </c>
      <c r="D21" s="155">
        <f>D20+D8</f>
        <v>25.22541591</v>
      </c>
      <c r="E21" s="156" t="s">
        <v>190</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201</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202</v>
      </c>
      <c r="C24" s="160"/>
      <c r="D24" s="161">
        <f>max('Revenues 2021'!E2:E7,'Revenues 2021'!F10:F15)</f>
        <v>1197406</v>
      </c>
      <c r="E24" s="162" t="s">
        <v>203</v>
      </c>
      <c r="F24" s="43"/>
      <c r="G24" s="43"/>
      <c r="H24" s="43"/>
      <c r="I24" s="43"/>
      <c r="J24" s="43"/>
      <c r="K24" s="43"/>
      <c r="L24" s="43"/>
      <c r="M24" s="43"/>
      <c r="N24" s="43"/>
      <c r="O24" s="43"/>
      <c r="P24" s="43"/>
      <c r="Q24" s="43"/>
      <c r="R24" s="43"/>
      <c r="S24" s="43"/>
      <c r="T24" s="43"/>
      <c r="U24" s="43"/>
      <c r="V24" s="43"/>
      <c r="W24" s="43"/>
      <c r="X24" s="43"/>
      <c r="Y24" s="43"/>
    </row>
    <row r="25">
      <c r="A25" s="139"/>
      <c r="B25" s="49"/>
      <c r="C25" s="145" t="s">
        <v>204</v>
      </c>
      <c r="D25" s="146">
        <f>'Revenues 2021'!F44</f>
        <v>2522992</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201</v>
      </c>
      <c r="D26" s="163">
        <f>D24/D25</f>
        <v>0.4745976206</v>
      </c>
      <c r="E26" s="150" t="s">
        <v>205</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206</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207</v>
      </c>
      <c r="C29" s="145" t="s">
        <v>208</v>
      </c>
      <c r="D29" s="75">
        <f>SUM('Expenses 2021'!C7:C9)</f>
        <v>1155805</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209</v>
      </c>
      <c r="D30" s="75">
        <f>SUM('Expenses 2021'!C10:C12)</f>
        <v>223708</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210</v>
      </c>
      <c r="D31" s="75">
        <f>sum(D29:D30)</f>
        <v>1379513</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185</v>
      </c>
      <c r="D32" s="75">
        <f>'Expenses 2021'!C40</f>
        <v>2330745</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211</v>
      </c>
      <c r="D33" s="163">
        <f>D31/D32</f>
        <v>0.5918764172</v>
      </c>
      <c r="E33" s="150" t="s">
        <v>212</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213</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214</v>
      </c>
      <c r="C36" s="145" t="s">
        <v>215</v>
      </c>
      <c r="D36" s="75">
        <f>SUM('Expenses 2021'!C10:C11)</f>
        <v>130579</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208</v>
      </c>
      <c r="D37" s="75">
        <f>SUM('Expenses 2021'!C7:C9)</f>
        <v>1155805</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213</v>
      </c>
      <c r="D38" s="163">
        <f>D36/D37</f>
        <v>0.1129766699</v>
      </c>
      <c r="E38" s="150" t="s">
        <v>216</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217</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218</v>
      </c>
      <c r="C41" s="148" t="s">
        <v>219</v>
      </c>
      <c r="D41" s="75">
        <f>'Expenses 2021'!D40</f>
        <v>1818365</v>
      </c>
      <c r="E41" s="165">
        <f t="shared" ref="E41:E44" si="1">D41/$D$44</f>
        <v>0.7801647113</v>
      </c>
      <c r="F41" s="43"/>
      <c r="G41" s="43"/>
      <c r="H41" s="43"/>
      <c r="I41" s="43"/>
      <c r="J41" s="43"/>
      <c r="K41" s="43"/>
      <c r="L41" s="43"/>
      <c r="M41" s="43"/>
      <c r="N41" s="43"/>
      <c r="O41" s="43"/>
      <c r="P41" s="43"/>
      <c r="Q41" s="43"/>
      <c r="R41" s="43"/>
      <c r="S41" s="43"/>
      <c r="T41" s="43"/>
      <c r="U41" s="43"/>
      <c r="V41" s="43"/>
      <c r="W41" s="43"/>
      <c r="X41" s="43"/>
      <c r="Y41" s="43"/>
    </row>
    <row r="42">
      <c r="A42" s="139"/>
      <c r="B42" s="49"/>
      <c r="C42" s="148" t="s">
        <v>220</v>
      </c>
      <c r="D42" s="146">
        <f>'Expenses 2021'!E40</f>
        <v>219065</v>
      </c>
      <c r="E42" s="165">
        <f t="shared" si="1"/>
        <v>0.09398926094</v>
      </c>
      <c r="F42" s="43"/>
      <c r="G42" s="43"/>
      <c r="H42" s="43"/>
      <c r="I42" s="43"/>
      <c r="J42" s="43"/>
      <c r="K42" s="43"/>
      <c r="L42" s="43"/>
      <c r="M42" s="43"/>
      <c r="N42" s="43"/>
      <c r="O42" s="43"/>
      <c r="P42" s="43"/>
      <c r="Q42" s="43"/>
      <c r="R42" s="43"/>
      <c r="S42" s="43"/>
      <c r="T42" s="43"/>
      <c r="U42" s="43"/>
      <c r="V42" s="43"/>
      <c r="W42" s="43"/>
      <c r="X42" s="43"/>
      <c r="Y42" s="43"/>
    </row>
    <row r="43">
      <c r="A43" s="139"/>
      <c r="B43" s="49"/>
      <c r="C43" s="148" t="s">
        <v>221</v>
      </c>
      <c r="D43" s="146">
        <f>'Expenses 2021'!F40</f>
        <v>293315</v>
      </c>
      <c r="E43" s="165">
        <f t="shared" si="1"/>
        <v>0.1258460278</v>
      </c>
      <c r="F43" s="43"/>
      <c r="G43" s="43"/>
      <c r="H43" s="43"/>
      <c r="I43" s="43"/>
      <c r="J43" s="43"/>
      <c r="K43" s="43"/>
      <c r="L43" s="43"/>
      <c r="M43" s="43"/>
      <c r="N43" s="43"/>
      <c r="O43" s="43"/>
      <c r="P43" s="43"/>
      <c r="Q43" s="43"/>
      <c r="R43" s="43"/>
      <c r="S43" s="43"/>
      <c r="T43" s="43"/>
      <c r="U43" s="43"/>
      <c r="V43" s="43"/>
      <c r="W43" s="43"/>
      <c r="X43" s="43"/>
      <c r="Y43" s="43"/>
    </row>
    <row r="44">
      <c r="A44" s="139"/>
      <c r="B44" s="49"/>
      <c r="C44" s="145" t="s">
        <v>185</v>
      </c>
      <c r="D44" s="146">
        <f>sum(D41:D43)</f>
        <v>2330745</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222</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223</v>
      </c>
      <c r="C47" s="145" t="s">
        <v>224</v>
      </c>
      <c r="D47" s="146">
        <f>'Revenues 2021'!F9</f>
        <v>2053834</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225</v>
      </c>
      <c r="D48" s="146">
        <f>'Expenses 2021'!F40</f>
        <v>293315</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226</v>
      </c>
      <c r="D49" s="166">
        <f>if(D48=0, "$0",D47/D48)</f>
        <v>7.002144452</v>
      </c>
      <c r="E49" s="150" t="s">
        <v>227</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228</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229</v>
      </c>
      <c r="C52" s="145" t="s">
        <v>230</v>
      </c>
      <c r="D52" s="146">
        <f>sum('Balance Sheet 2021'!E2:E10)</f>
        <v>1362227</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231</v>
      </c>
      <c r="D53" s="146">
        <f>sum('Balance Sheet 2021'!E19:E22)</f>
        <v>891176</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232</v>
      </c>
      <c r="D54" s="168">
        <f>D52/D53</f>
        <v>1.528572358</v>
      </c>
      <c r="E54" s="150" t="s">
        <v>233</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234</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235</v>
      </c>
      <c r="C57" s="145" t="s">
        <v>236</v>
      </c>
      <c r="D57" s="146">
        <f>sum('Balance Sheet 2021'!E25:E26)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237</v>
      </c>
      <c r="D58" s="146">
        <f>'Balance Sheet 2021'!E18</f>
        <v>5068543</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238</v>
      </c>
      <c r="D59" s="169">
        <f>D57/D58</f>
        <v>0</v>
      </c>
      <c r="E59" s="150" t="s">
        <v>239</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SCGA JUNIOR GOLF FOUNDATION</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442029.0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743000.0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1328765.0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2513794</v>
      </c>
      <c r="G9" s="58"/>
      <c r="H9" s="58"/>
      <c r="I9" s="58"/>
      <c r="J9" s="58"/>
      <c r="K9" s="58"/>
      <c r="L9" s="58"/>
      <c r="M9" s="58"/>
      <c r="N9" s="58"/>
      <c r="O9" s="58"/>
      <c r="P9" s="58"/>
      <c r="Q9" s="58"/>
      <c r="R9" s="58"/>
      <c r="S9" s="58"/>
      <c r="T9" s="58"/>
      <c r="U9" s="58"/>
      <c r="V9" s="58"/>
      <c r="W9" s="58"/>
      <c r="X9" s="58"/>
      <c r="Y9" s="58"/>
      <c r="Z9" s="58"/>
    </row>
    <row r="10">
      <c r="A10" s="44" t="s">
        <v>62</v>
      </c>
      <c r="B10" s="59" t="s">
        <v>63</v>
      </c>
      <c r="C10" s="60" t="s">
        <v>65</v>
      </c>
      <c r="D10" s="15"/>
      <c r="E10" s="15"/>
      <c r="F10" s="48">
        <v>348254.0</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t="s">
        <v>64</v>
      </c>
      <c r="D11" s="61"/>
      <c r="E11" s="61"/>
      <c r="F11" s="62">
        <v>296712.0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126.0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67</v>
      </c>
      <c r="D16" s="57"/>
      <c r="E16" s="57"/>
      <c r="F16" s="57">
        <f>sum(F10:F15)</f>
        <v>645092</v>
      </c>
      <c r="G16" s="58"/>
      <c r="H16" s="58"/>
      <c r="I16" s="58"/>
      <c r="J16" s="58"/>
      <c r="K16" s="58"/>
      <c r="L16" s="58"/>
      <c r="M16" s="58"/>
      <c r="N16" s="58"/>
      <c r="O16" s="58"/>
      <c r="P16" s="58"/>
      <c r="Q16" s="58"/>
      <c r="R16" s="58"/>
      <c r="S16" s="58"/>
      <c r="T16" s="58"/>
      <c r="U16" s="58"/>
      <c r="V16" s="58"/>
      <c r="W16" s="58"/>
      <c r="X16" s="58"/>
      <c r="Y16" s="58"/>
      <c r="Z16" s="58"/>
    </row>
    <row r="17">
      <c r="A17" s="65" t="s">
        <v>68</v>
      </c>
      <c r="B17" s="66">
        <v>3.0</v>
      </c>
      <c r="C17" s="67" t="s">
        <v>69</v>
      </c>
      <c r="D17" s="61"/>
      <c r="E17" s="61"/>
      <c r="F17" s="62">
        <v>325.0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70</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71</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72</v>
      </c>
      <c r="E20" s="73" t="s">
        <v>73</v>
      </c>
      <c r="F20" s="74"/>
      <c r="G20" s="43"/>
      <c r="H20" s="43"/>
      <c r="I20" s="43"/>
      <c r="J20" s="43"/>
      <c r="K20" s="43"/>
      <c r="L20" s="43"/>
      <c r="M20" s="43"/>
      <c r="N20" s="43"/>
      <c r="O20" s="43"/>
      <c r="P20" s="43"/>
      <c r="Q20" s="43"/>
      <c r="R20" s="43"/>
      <c r="S20" s="43"/>
      <c r="T20" s="43"/>
      <c r="U20" s="43"/>
      <c r="V20" s="43"/>
      <c r="W20" s="43"/>
      <c r="X20" s="43"/>
      <c r="Y20" s="43"/>
      <c r="Z20" s="43"/>
    </row>
    <row r="21">
      <c r="A21" s="49"/>
      <c r="B21" s="59" t="s">
        <v>74</v>
      </c>
      <c r="C21" s="46" t="s">
        <v>75</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76</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77</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78</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79</v>
      </c>
      <c r="E25" s="73" t="s">
        <v>80</v>
      </c>
      <c r="F25" s="74"/>
      <c r="G25" s="76"/>
      <c r="H25" s="43"/>
      <c r="I25" s="43"/>
      <c r="J25" s="43"/>
      <c r="K25" s="43"/>
      <c r="L25" s="43"/>
      <c r="M25" s="43"/>
      <c r="N25" s="43"/>
      <c r="O25" s="43"/>
      <c r="P25" s="43"/>
      <c r="Q25" s="43"/>
      <c r="R25" s="43"/>
      <c r="S25" s="43"/>
      <c r="T25" s="43"/>
      <c r="U25" s="43"/>
      <c r="V25" s="43"/>
      <c r="W25" s="43"/>
      <c r="X25" s="43"/>
      <c r="Y25" s="43"/>
      <c r="Z25" s="43"/>
    </row>
    <row r="26">
      <c r="A26" s="49"/>
      <c r="B26" s="45" t="s">
        <v>81</v>
      </c>
      <c r="C26" s="77" t="s">
        <v>240</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83</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84</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85</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86</v>
      </c>
      <c r="C30" s="51" t="s">
        <v>87</v>
      </c>
      <c r="D30" s="51"/>
      <c r="E30" s="48">
        <v>306169.0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88</v>
      </c>
      <c r="D31" s="74"/>
      <c r="E31" s="48">
        <v>306169.0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89</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90</v>
      </c>
      <c r="C33" s="51" t="s">
        <v>91</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92</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93</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94</v>
      </c>
      <c r="C36" s="51" t="s">
        <v>95</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96</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97</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98</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67</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3159211</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SCGA JUNIOR GOLF FOUNDATION</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204838</v>
      </c>
      <c r="D4" s="99">
        <v>204838.0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219814</v>
      </c>
      <c r="D7" s="99">
        <v>87926.0</v>
      </c>
      <c r="E7" s="99">
        <v>65944.0</v>
      </c>
      <c r="F7" s="99">
        <v>65944.0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111</v>
      </c>
      <c r="C9" s="98">
        <f t="shared" si="1"/>
        <v>1275710</v>
      </c>
      <c r="D9" s="99">
        <v>1062936.0</v>
      </c>
      <c r="E9" s="99">
        <v>106387.0</v>
      </c>
      <c r="F9" s="99">
        <v>106387.0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59614</v>
      </c>
      <c r="D10" s="99">
        <v>49744.0</v>
      </c>
      <c r="E10" s="99">
        <v>4935.0</v>
      </c>
      <c r="F10" s="99">
        <v>4935.0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101413</v>
      </c>
      <c r="D11" s="99">
        <v>84623.0</v>
      </c>
      <c r="E11" s="99">
        <v>8395.0</v>
      </c>
      <c r="F11" s="99">
        <v>8395.0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122012</v>
      </c>
      <c r="D12" s="99">
        <v>101812.0</v>
      </c>
      <c r="E12" s="99">
        <v>10100.0</v>
      </c>
      <c r="F12" s="99">
        <v>10100.0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11400</v>
      </c>
      <c r="D16" s="99">
        <v>0.0</v>
      </c>
      <c r="E16" s="99">
        <v>11400.0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129284</v>
      </c>
      <c r="D20" s="99">
        <v>25757.0</v>
      </c>
      <c r="E20" s="99">
        <v>27156.0</v>
      </c>
      <c r="F20" s="99">
        <v>76371.0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5014</v>
      </c>
      <c r="D21" s="99">
        <v>2507.0</v>
      </c>
      <c r="E21" s="99">
        <v>0.0</v>
      </c>
      <c r="F21" s="99">
        <v>2507.0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47043</v>
      </c>
      <c r="D22" s="99">
        <v>20858.0</v>
      </c>
      <c r="E22" s="99">
        <v>11442.0</v>
      </c>
      <c r="F22" s="99">
        <v>14743.0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71</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0</v>
      </c>
      <c r="D25" s="99">
        <v>0.0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0</v>
      </c>
      <c r="D26" s="99">
        <v>0.0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11022</v>
      </c>
      <c r="D28" s="99">
        <v>0.0</v>
      </c>
      <c r="E28" s="99">
        <v>5511.0</v>
      </c>
      <c r="F28" s="99">
        <v>5511.0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0</v>
      </c>
      <c r="D32" s="99">
        <v>0.0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60" t="s">
        <v>136</v>
      </c>
      <c r="C34" s="98">
        <f t="shared" si="1"/>
        <v>367092</v>
      </c>
      <c r="D34" s="99">
        <v>367092.0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241</v>
      </c>
      <c r="C35" s="98">
        <f t="shared" si="1"/>
        <v>318621</v>
      </c>
      <c r="D35" s="99">
        <v>318621.0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t="s">
        <v>242</v>
      </c>
      <c r="C36" s="98">
        <f t="shared" si="1"/>
        <v>289826</v>
      </c>
      <c r="D36" s="99">
        <v>17425.0</v>
      </c>
      <c r="E36" s="99">
        <v>0.0</v>
      </c>
      <c r="F36" s="99">
        <v>272401.0</v>
      </c>
      <c r="G36" s="43"/>
      <c r="H36" s="43"/>
      <c r="I36" s="43"/>
      <c r="J36" s="43"/>
      <c r="K36" s="43"/>
      <c r="L36" s="43"/>
      <c r="M36" s="43"/>
      <c r="N36" s="43"/>
      <c r="O36" s="43"/>
      <c r="P36" s="43"/>
      <c r="Q36" s="43"/>
      <c r="R36" s="43"/>
      <c r="S36" s="43"/>
      <c r="T36" s="43"/>
      <c r="U36" s="43"/>
      <c r="V36" s="43"/>
      <c r="W36" s="43"/>
      <c r="X36" s="43"/>
      <c r="Y36" s="43"/>
      <c r="Z36" s="43"/>
    </row>
    <row r="37">
      <c r="A37" s="45" t="s">
        <v>52</v>
      </c>
      <c r="B37" s="60" t="s">
        <v>243</v>
      </c>
      <c r="C37" s="98">
        <f t="shared" si="1"/>
        <v>77962</v>
      </c>
      <c r="D37" s="99">
        <v>0.0</v>
      </c>
      <c r="E37" s="99">
        <v>0.0</v>
      </c>
      <c r="F37" s="99">
        <v>77962.0</v>
      </c>
      <c r="G37" s="43"/>
      <c r="H37" s="43"/>
      <c r="I37" s="43"/>
      <c r="J37" s="43"/>
      <c r="K37" s="43"/>
      <c r="L37" s="43"/>
      <c r="M37" s="43"/>
      <c r="N37" s="43"/>
      <c r="O37" s="43"/>
      <c r="P37" s="43"/>
      <c r="Q37" s="43"/>
      <c r="R37" s="43"/>
      <c r="S37" s="43"/>
      <c r="T37" s="43"/>
      <c r="U37" s="43"/>
      <c r="V37" s="43"/>
      <c r="W37" s="43"/>
      <c r="X37" s="43"/>
      <c r="Y37" s="43"/>
      <c r="Z37" s="43"/>
    </row>
    <row r="38">
      <c r="A38" s="45" t="s">
        <v>54</v>
      </c>
      <c r="B38" s="46" t="s">
        <v>140</v>
      </c>
      <c r="C38" s="98">
        <f t="shared" si="1"/>
        <v>24471</v>
      </c>
      <c r="D38" s="99">
        <v>12943.0</v>
      </c>
      <c r="E38" s="99">
        <v>11528.0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141</v>
      </c>
      <c r="C40" s="104">
        <f t="shared" ref="C40:F40" si="2">sum(C3:C39)</f>
        <v>3265136</v>
      </c>
      <c r="D40" s="104">
        <f t="shared" si="2"/>
        <v>2357082</v>
      </c>
      <c r="E40" s="104">
        <f t="shared" si="2"/>
        <v>262798</v>
      </c>
      <c r="F40" s="104">
        <f t="shared" si="2"/>
        <v>645256</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SCGA JUNIOR GOLF FOUNDATION</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142</v>
      </c>
      <c r="B2" s="45">
        <v>1.0</v>
      </c>
      <c r="C2" s="46" t="s">
        <v>143</v>
      </c>
      <c r="D2" s="111"/>
      <c r="E2" s="112">
        <v>917301.0</v>
      </c>
      <c r="F2" s="43"/>
      <c r="G2" s="43"/>
      <c r="H2" s="43"/>
      <c r="I2" s="43"/>
      <c r="J2" s="43"/>
      <c r="K2" s="43"/>
      <c r="L2" s="43"/>
      <c r="M2" s="43"/>
      <c r="N2" s="43"/>
      <c r="O2" s="43"/>
      <c r="P2" s="43"/>
      <c r="Q2" s="43"/>
      <c r="R2" s="43"/>
      <c r="S2" s="43"/>
      <c r="T2" s="43"/>
      <c r="U2" s="43"/>
      <c r="V2" s="43"/>
      <c r="W2" s="43"/>
      <c r="X2" s="43"/>
      <c r="Y2" s="43"/>
      <c r="Z2" s="43"/>
    </row>
    <row r="3">
      <c r="A3" s="49"/>
      <c r="B3" s="45">
        <v>2.0</v>
      </c>
      <c r="C3" s="46" t="s">
        <v>144</v>
      </c>
      <c r="D3" s="113"/>
      <c r="E3" s="112">
        <v>64847.0</v>
      </c>
      <c r="F3" s="43"/>
      <c r="G3" s="43"/>
      <c r="H3" s="43"/>
      <c r="I3" s="43"/>
      <c r="J3" s="43"/>
      <c r="K3" s="43"/>
      <c r="L3" s="43"/>
      <c r="M3" s="43"/>
      <c r="N3" s="43"/>
      <c r="O3" s="43"/>
      <c r="P3" s="43"/>
      <c r="Q3" s="43"/>
      <c r="R3" s="43"/>
      <c r="S3" s="43"/>
      <c r="T3" s="43"/>
      <c r="U3" s="43"/>
      <c r="V3" s="43"/>
      <c r="W3" s="43"/>
      <c r="X3" s="43"/>
      <c r="Y3" s="43"/>
      <c r="Z3" s="43"/>
    </row>
    <row r="4">
      <c r="A4" s="49"/>
      <c r="B4" s="45">
        <v>3.0</v>
      </c>
      <c r="C4" s="46" t="s">
        <v>145</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146</v>
      </c>
      <c r="D5" s="113"/>
      <c r="E5" s="112">
        <v>99579.0</v>
      </c>
      <c r="F5" s="43"/>
      <c r="G5" s="43"/>
      <c r="H5" s="43"/>
      <c r="I5" s="43"/>
      <c r="J5" s="43"/>
      <c r="K5" s="43"/>
      <c r="L5" s="43"/>
      <c r="M5" s="43"/>
      <c r="N5" s="43"/>
      <c r="O5" s="43"/>
      <c r="P5" s="43"/>
      <c r="Q5" s="43"/>
      <c r="R5" s="43"/>
      <c r="S5" s="43"/>
      <c r="T5" s="43"/>
      <c r="U5" s="43"/>
      <c r="V5" s="43"/>
      <c r="W5" s="43"/>
      <c r="X5" s="43"/>
      <c r="Y5" s="43"/>
      <c r="Z5" s="43"/>
    </row>
    <row r="6">
      <c r="A6" s="49"/>
      <c r="B6" s="45">
        <v>5.0</v>
      </c>
      <c r="C6" s="51" t="s">
        <v>147</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148</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149</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150</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151</v>
      </c>
      <c r="D10" s="111"/>
      <c r="E10" s="112">
        <v>7456.0</v>
      </c>
      <c r="F10" s="43"/>
      <c r="G10" s="43"/>
      <c r="H10" s="43"/>
      <c r="I10" s="43"/>
      <c r="J10" s="43"/>
      <c r="K10" s="43"/>
      <c r="L10" s="43"/>
      <c r="M10" s="43"/>
      <c r="N10" s="43"/>
      <c r="O10" s="43"/>
      <c r="P10" s="43"/>
      <c r="Q10" s="43"/>
      <c r="R10" s="43"/>
      <c r="S10" s="43"/>
      <c r="T10" s="43"/>
      <c r="U10" s="43"/>
      <c r="V10" s="43"/>
      <c r="W10" s="43"/>
      <c r="X10" s="43"/>
      <c r="Y10" s="43"/>
      <c r="Z10" s="43"/>
    </row>
    <row r="11">
      <c r="A11" s="49"/>
      <c r="B11" s="45" t="s">
        <v>152</v>
      </c>
      <c r="C11" s="46" t="s">
        <v>153</v>
      </c>
      <c r="D11" s="112">
        <v>24000.0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154</v>
      </c>
      <c r="C12" s="46" t="s">
        <v>155</v>
      </c>
      <c r="D12" s="112">
        <v>24000.0</v>
      </c>
      <c r="E12" s="109">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156</v>
      </c>
      <c r="D13" s="113"/>
      <c r="E13" s="112">
        <v>3319341.0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157</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158</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159</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160</v>
      </c>
      <c r="D17" s="113"/>
      <c r="E17" s="112">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161</v>
      </c>
      <c r="D18" s="114"/>
      <c r="E18" s="115">
        <f>sum(E2:E17)</f>
        <v>4408524</v>
      </c>
      <c r="F18" s="43"/>
      <c r="G18" s="43"/>
      <c r="H18" s="43"/>
      <c r="I18" s="43"/>
      <c r="J18" s="43"/>
      <c r="K18" s="43"/>
      <c r="L18" s="43"/>
      <c r="M18" s="43"/>
      <c r="N18" s="43"/>
      <c r="O18" s="43"/>
      <c r="P18" s="43"/>
      <c r="Q18" s="43"/>
      <c r="R18" s="43"/>
      <c r="S18" s="43"/>
      <c r="T18" s="43"/>
      <c r="U18" s="43"/>
      <c r="V18" s="43"/>
      <c r="W18" s="43"/>
      <c r="X18" s="43"/>
      <c r="Y18" s="43"/>
      <c r="Z18" s="43"/>
    </row>
    <row r="19">
      <c r="A19" s="44" t="s">
        <v>162</v>
      </c>
      <c r="B19" s="116">
        <v>17.0</v>
      </c>
      <c r="C19" s="117" t="s">
        <v>163</v>
      </c>
      <c r="D19" s="118"/>
      <c r="E19" s="112">
        <v>199899.0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164</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165</v>
      </c>
      <c r="D21" s="118"/>
      <c r="E21" s="112">
        <v>703906.0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166</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167</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168</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169</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170</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171</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172</v>
      </c>
      <c r="D28" s="126"/>
      <c r="E28" s="127">
        <f>sum(E19:E27)</f>
        <v>903805</v>
      </c>
      <c r="F28" s="43"/>
      <c r="G28" s="43"/>
      <c r="H28" s="43"/>
      <c r="I28" s="43"/>
      <c r="J28" s="43"/>
      <c r="K28" s="43"/>
      <c r="L28" s="43"/>
      <c r="M28" s="43"/>
      <c r="N28" s="43"/>
      <c r="O28" s="43"/>
      <c r="P28" s="43"/>
      <c r="Q28" s="43"/>
      <c r="R28" s="43"/>
      <c r="S28" s="43"/>
      <c r="T28" s="43"/>
      <c r="U28" s="43"/>
      <c r="V28" s="43"/>
      <c r="W28" s="43"/>
      <c r="X28" s="43"/>
      <c r="Y28" s="43"/>
      <c r="Z28" s="43"/>
    </row>
    <row r="29">
      <c r="A29" s="65" t="s">
        <v>173</v>
      </c>
      <c r="B29" s="128"/>
      <c r="C29" s="129" t="s">
        <v>174</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175</v>
      </c>
      <c r="D30" s="118"/>
      <c r="E30" s="112">
        <v>3504719.0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176</v>
      </c>
      <c r="D31" s="118"/>
      <c r="E31" s="112">
        <v>0.0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177</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178</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179</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180</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181</v>
      </c>
      <c r="D36" s="132"/>
      <c r="E36" s="127">
        <f>sum(E30:E35)</f>
        <v>3504719</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182</v>
      </c>
      <c r="D37" s="136"/>
      <c r="E37" s="137">
        <f>E36+E28</f>
        <v>4408524</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