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<sst xmlns="http://schemas.openxmlformats.org/spreadsheetml/2006/main" count="881" uniqueCount="264">
  <si>
    <t>GIRLS SCOUTS COUNCIL OF THE NATION'S CAPITAL</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</si>
  <si>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</si>
  <si>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</si>
  <si>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</si>
  <si>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</si>
  <si>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</si>
  <si>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</si>
  <si>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</si>
  <si>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</si>
  <si>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</si>
  <si>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</si>
  <si>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</si>
  <si>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</si>
  <si>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</si>
  <si>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</si>
  <si>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</si>
  <si>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</si>
  <si>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</si>
  <si>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</si>
  <si>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</si>
  <si>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</si>
  <si>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</si>
  <si>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</si>
  <si>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</si>
  <si>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</si>
  <si>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</si>
  <si>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</si>
  <si>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</si>
  <si>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</si>
  <si>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</si>
  <si>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</si>
  <si>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</si>
  <si>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</si>
  <si>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</si>
  <si>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</si>
  <si>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</si>
  <si>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</si>
  <si>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</si>
  <si>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</si>
  <si>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</si>
  <si>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</si>
  <si>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</si>
  <si>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</si>
  <si>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</si>
  <si>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</si>
  <si>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</si>
  <si>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</si>
  <si>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</si>
  <si>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</si>
  <si>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</si>
  <si>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</si>
  <si>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</si>
  <si>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</si>
  <si>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</si>
  <si>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</si>
  <si>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</si>
  <si>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</si>
  <si>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</si>
  <si>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</si>
  <si>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</si>
  <si>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</si>
  <si>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</si>
  <si>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</si>
  <si>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</si>
  <si>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COOKIE PROGRAM</t>
  </si>
  <si>
    <t>CAMPING AND OTHER PROGRAM SERVICES</t>
  </si>
  <si>
    <t>FALL PRODUCT PROGRAM</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</si>
  <si>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</si>
  <si>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</si>
  <si>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</si>
  <si>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</si>
  <si>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</si>
  <si>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</si>
  <si>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</si>
  <si>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</si>
  <si>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</si>
  <si>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</si>
  <si>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</si>
  <si>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</si>
  <si>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</si>
  <si>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</si>
  <si>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</si>
  <si>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</si>
  <si>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</si>
  <si>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</si>
  <si>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</si>
  <si>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</si>
  <si>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</si>
  <si>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</si>
  <si>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</si>
  <si>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</si>
  <si>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</si>
  <si>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</si>
  <si>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</si>
  <si>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</si>
  <si>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</si>
  <si>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</si>
  <si>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</si>
  <si>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</si>
  <si>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REFUNDS/EXCHANGES</t>
  </si>
  <si>
    <t>INSURANCE AND OTHER REBATES</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</si>
  <si>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</si>
  <si>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</si>
  <si>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</si>
  <si>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</si>
  <si>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</si>
  <si>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</si>
  <si>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</si>
  <si>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</si>
  <si>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</si>
  <si>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</si>
  <si>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</si>
  <si>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</si>
  <si>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</si>
  <si>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</si>
  <si>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</si>
  <si>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</si>
  <si>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</si>
  <si>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</si>
  <si>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</si>
  <si>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</si>
  <si>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</si>
  <si>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</si>
  <si>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</si>
  <si>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</si>
  <si>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</si>
  <si>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</si>
  <si>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</si>
  <si>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</si>
  <si>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</si>
  <si>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</si>
  <si>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</si>
  <si>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</si>
  <si>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</si>
  <si>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</si>
  <si>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</si>
  <si>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</si>
  <si>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</si>
  <si>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Taxes &amp; Fees</t>
  </si>
  <si>
    <t>DUES FOR MEMBERSHIP</t>
  </si>
  <si>
    <t>Credit Card Fees</t>
  </si>
  <si>
    <t>Miscellaneous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</si>
  <si>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</si>
  <si>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</si>
  <si>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</si>
  <si>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</si>
  <si>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</si>
  <si>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</si>
  <si>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</si>
  <si>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</si>
  <si>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</si>
  <si>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</si>
  <si>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</si>
  <si>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</si>
  <si>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</si>
  <si>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</si>
  <si>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</si>
  <si>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</si>
  <si>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</si>
  <si>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</si>
  <si>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</si>
  <si>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</si>
  <si>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</si>
  <si>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</si>
  <si>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</si>
  <si>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</si>
  <si>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</si>
  <si>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</si>
  <si>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</si>
  <si>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</si>
  <si>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</si>
  <si>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</si>
  <si>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</si>
  <si>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</si>
  <si>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</si>
  <si>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</si>
  <si>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</si>
  <si>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</si>
  <si>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</si>
  <si>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</si>
  <si>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</si>
  <si>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</si>
  <si>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</si>
  <si>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</si>
  <si>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</si>
  <si>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</si>
  <si>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</si>
  <si>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</si>
  <si>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</si>
  <si>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</si>
  <si>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</si>
  <si>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</si>
  <si>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</si>
  <si>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</si>
  <si>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</si>
  <si>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</si>
  <si>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</si>
  <si>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</si>
  <si>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</si>
  <si>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</si>
  <si>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</si>
  <si>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</si>
  <si>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</si>
  <si>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</si>
  <si>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</si>
  <si>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</si>
  <si>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</si>
  <si>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</si>
  <si>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</si>
  <si>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</si>
  <si>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</si>
  <si>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</si>
  <si>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</si>
  <si>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</si>
  <si>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</si>
  <si>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</si>
  <si>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</si>
  <si>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</si>
  <si>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</si>
  <si>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</si>
  <si>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</si>
  <si>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</si>
  <si>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</si>
  <si>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</si>
  <si>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</si>
  <si>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</si>
  <si>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</si>
  <si>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</si>
  <si>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</si>
  <si>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</si>
  <si>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</si>
  <si>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</si>
  <si>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</si>
  <si>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</si>
  <si>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</si>
  <si>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</si>
  <si>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</si>
  <si>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</si>
  <si>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</si>
  <si>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</si>
  <si>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</si>
  <si>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</si>
  <si>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CAMPING AND OTHER PROG</t>
  </si>
  <si>
    <r>
      <rPr>
        <rFont val="Roboto"/>
        <color rgb="FF000000"/>
        <sz val="10.0"/>
      </rPr>
      <t xml:space="preserve">Gross amount from sales of </t>
    </r>
    <r>
      <rPr>
        <rFont val="Roboto"/>
        <color rgb="FF000000"/>
        <sz val="10.0"/>
      </rPr>
      <t>assets other than inventory</t>
    </r>
  </si>
  <si>
    <t>INSURANCE AND OTHER RE</t>
  </si>
  <si>
    <t>CREDIT CARD FEES</t>
  </si>
  <si>
    <t>MISCELLANEOUS</t>
  </si>
  <si>
    <t>TAXES &amp; FEES</t>
  </si>
  <si>
    <r>
      <rPr>
        <rFont val="Roboto"/>
        <b/>
        <color rgb="FF000000"/>
        <sz val="10.0"/>
      </rPr>
      <t xml:space="preserve">Program Expenses </t>
    </r>
    <r>
      <rPr>
        <rFont val="Roboto"/>
        <b/>
        <i/>
        <color rgb="FF000000"/>
        <sz val="10.0"/>
      </rPr>
      <t xml:space="preserve">(Program Efficiency Ratio) </t>
    </r>
  </si>
  <si>
    <t>Cookie Program</t>
  </si>
  <si>
    <t>Camping and Other Prog</t>
  </si>
  <si>
    <t>Fall Product Program</t>
  </si>
  <si>
    <r>
      <rPr>
        <rFont val="Roboto"/>
        <color rgb="FF000000"/>
        <sz val="10.0"/>
      </rPr>
      <t xml:space="preserve">Gross amount from sales of </t>
    </r>
    <r>
      <rPr>
        <rFont val="Roboto"/>
        <color rgb="FF000000"/>
        <sz val="10.0"/>
      </rPr>
      <t>assets other than inventory</t>
    </r>
  </si>
  <si>
    <t>Insurance and Other Re</t>
  </si>
  <si>
    <t>Refunds/Exchanges</t>
  </si>
  <si>
    <t>Merchant Fees</t>
  </si>
  <si>
    <t>Bad Debt</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</si>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</sst>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GIRLS SCOUTS COUNCIL OF THE NATION'S CAPITAL</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185</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186</v>
      </c>
      <c r="C3" s="145" t="s">
        <v>187</v>
      </c>
      <c r="D3" s="146">
        <f>'Expenses 2022'!C40</f>
        <v>18239039</v>
      </c>
      <c r="E3" s="147"/>
      <c r="F3" s="43"/>
      <c r="G3" s="43"/>
      <c r="H3" s="43"/>
      <c r="I3" s="43"/>
      <c r="J3" s="43"/>
      <c r="K3" s="43"/>
      <c r="L3" s="43"/>
      <c r="M3" s="43"/>
      <c r="N3" s="43"/>
      <c r="O3" s="43"/>
      <c r="P3" s="43"/>
      <c r="Q3" s="43"/>
      <c r="R3" s="43"/>
      <c r="S3" s="43"/>
      <c r="T3" s="43"/>
      <c r="U3" s="43"/>
      <c r="V3" s="43"/>
      <c r="W3" s="43"/>
      <c r="X3" s="43"/>
      <c r="Y3" s="43"/>
    </row>
    <row r="4">
      <c r="A4" s="139"/>
      <c r="B4" s="49"/>
      <c r="C4" s="145" t="s">
        <v>188</v>
      </c>
      <c r="D4" s="146">
        <f>'Expenses 2022'!C31</f>
        <v>754279</v>
      </c>
      <c r="E4" s="147"/>
      <c r="F4" s="43"/>
      <c r="G4" s="43"/>
      <c r="H4" s="43"/>
      <c r="I4" s="43"/>
      <c r="J4" s="43"/>
      <c r="K4" s="43"/>
      <c r="L4" s="43"/>
      <c r="M4" s="43"/>
      <c r="N4" s="43"/>
      <c r="O4" s="43"/>
      <c r="P4" s="43"/>
      <c r="Q4" s="43"/>
      <c r="R4" s="43"/>
      <c r="S4" s="43"/>
      <c r="T4" s="43"/>
      <c r="U4" s="43"/>
      <c r="V4" s="43"/>
      <c r="W4" s="43"/>
      <c r="X4" s="43"/>
      <c r="Y4" s="43"/>
    </row>
    <row r="5">
      <c r="A5" s="139"/>
      <c r="B5" s="49"/>
      <c r="C5" s="145" t="s">
        <v>189</v>
      </c>
      <c r="D5" s="146">
        <f>D3-D4</f>
        <v>17484760</v>
      </c>
      <c r="E5" s="147"/>
      <c r="F5" s="43"/>
      <c r="G5" s="43"/>
      <c r="H5" s="43"/>
      <c r="I5" s="43"/>
      <c r="J5" s="43"/>
      <c r="K5" s="43"/>
      <c r="L5" s="43"/>
      <c r="M5" s="43"/>
      <c r="N5" s="43"/>
      <c r="O5" s="43"/>
      <c r="P5" s="43"/>
      <c r="Q5" s="43"/>
      <c r="R5" s="43"/>
      <c r="S5" s="43"/>
      <c r="T5" s="43"/>
      <c r="U5" s="43"/>
      <c r="V5" s="43"/>
      <c r="W5" s="43"/>
      <c r="X5" s="43"/>
      <c r="Y5" s="43"/>
    </row>
    <row r="6">
      <c r="A6" s="139"/>
      <c r="B6" s="49"/>
      <c r="C6" s="145" t="s">
        <v>190</v>
      </c>
      <c r="D6" s="146">
        <f>D5/12</f>
        <v>1457063.333</v>
      </c>
      <c r="E6" s="147"/>
      <c r="F6" s="43"/>
      <c r="G6" s="43"/>
      <c r="H6" s="43"/>
      <c r="I6" s="43"/>
      <c r="J6" s="43"/>
      <c r="K6" s="43"/>
      <c r="L6" s="43"/>
      <c r="M6" s="43"/>
      <c r="N6" s="43"/>
      <c r="O6" s="43"/>
      <c r="P6" s="43"/>
      <c r="Q6" s="43"/>
      <c r="R6" s="43"/>
      <c r="S6" s="43"/>
      <c r="T6" s="43"/>
      <c r="U6" s="43"/>
      <c r="V6" s="43"/>
      <c r="W6" s="43"/>
      <c r="X6" s="43"/>
      <c r="Y6" s="43"/>
    </row>
    <row r="7">
      <c r="A7" s="139"/>
      <c r="B7" s="49"/>
      <c r="C7" s="145" t="s">
        <v>191</v>
      </c>
      <c r="D7" s="75">
        <f>'Balance Sheet 2022'!E2+'Balance Sheet 2022'!E3</f>
        <v>11693334</v>
      </c>
      <c r="E7" s="147"/>
      <c r="F7" s="43"/>
      <c r="G7" s="43"/>
      <c r="H7" s="43"/>
      <c r="I7" s="43"/>
      <c r="J7" s="43"/>
      <c r="K7" s="43"/>
      <c r="L7" s="43"/>
      <c r="M7" s="43"/>
      <c r="N7" s="43"/>
      <c r="O7" s="43"/>
      <c r="P7" s="43"/>
      <c r="Q7" s="43"/>
      <c r="R7" s="43"/>
      <c r="S7" s="43"/>
      <c r="T7" s="43"/>
      <c r="U7" s="43"/>
      <c r="V7" s="43"/>
      <c r="W7" s="43"/>
      <c r="X7" s="43"/>
      <c r="Y7" s="43"/>
    </row>
    <row r="8">
      <c r="A8" s="139"/>
      <c r="B8" s="49"/>
      <c r="C8" s="148" t="s">
        <v>185</v>
      </c>
      <c r="D8" s="149">
        <f>D7/D6</f>
        <v>8.02527504</v>
      </c>
      <c r="E8" s="150" t="s">
        <v>192</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193</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194</v>
      </c>
      <c r="C11" s="145" t="s">
        <v>195</v>
      </c>
      <c r="D11" s="75">
        <f>'Balance Sheet 2022'!E30</f>
        <v>50800191</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196</v>
      </c>
      <c r="D12" s="75">
        <f>'Expenses 2022'!C40</f>
        <v>18239039</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197</v>
      </c>
      <c r="D13" s="146">
        <f>D12/12</f>
        <v>1519919.917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193</v>
      </c>
      <c r="D14" s="149">
        <f>D11/D13</f>
        <v>33.42293922</v>
      </c>
      <c r="E14" s="150" t="s">
        <v>192</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198</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199</v>
      </c>
      <c r="C17" s="145" t="s">
        <v>200</v>
      </c>
      <c r="D17" s="75">
        <f>sum('Balance Sheet 2022'!E13:E15)</f>
        <v>18914762</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196</v>
      </c>
      <c r="D18" s="75">
        <f>'Expenses 2022'!C40</f>
        <v>18239039</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197</v>
      </c>
      <c r="D19" s="146">
        <f>D18/12</f>
        <v>1519919.917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201</v>
      </c>
      <c r="D20" s="149">
        <f>D17/D19</f>
        <v>12.44457803</v>
      </c>
      <c r="E20" s="150" t="s">
        <v>192</v>
      </c>
      <c r="F20" s="43"/>
      <c r="G20" s="43"/>
      <c r="H20" s="43"/>
      <c r="I20" s="43"/>
      <c r="J20" s="43"/>
      <c r="K20" s="43"/>
      <c r="L20" s="43"/>
      <c r="M20" s="43"/>
      <c r="N20" s="43"/>
      <c r="O20" s="43"/>
      <c r="P20" s="43"/>
      <c r="Q20" s="43"/>
      <c r="R20" s="43"/>
      <c r="S20" s="43"/>
      <c r="T20" s="43"/>
      <c r="U20" s="43"/>
      <c r="V20" s="43"/>
      <c r="W20" s="43"/>
      <c r="X20" s="43"/>
      <c r="Y20" s="43"/>
    </row>
    <row r="21">
      <c r="A21" s="139"/>
      <c r="B21" s="49"/>
      <c r="C21" s="154" t="s">
        <v>202</v>
      </c>
      <c r="D21" s="155">
        <f>D20+D8</f>
        <v>20.46985307</v>
      </c>
      <c r="E21" s="156" t="s">
        <v>192</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203</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204</v>
      </c>
      <c r="C24" s="160"/>
      <c r="D24" s="161">
        <f>max('Revenues 2022'!E2:E7,'Revenues 2022'!F10:F15)</f>
        <v>13272606</v>
      </c>
      <c r="E24" s="162" t="s">
        <v>205</v>
      </c>
      <c r="F24" s="43"/>
      <c r="G24" s="43"/>
      <c r="H24" s="43"/>
      <c r="I24" s="43"/>
      <c r="J24" s="43"/>
      <c r="K24" s="43"/>
      <c r="L24" s="43"/>
      <c r="M24" s="43"/>
      <c r="N24" s="43"/>
      <c r="O24" s="43"/>
      <c r="P24" s="43"/>
      <c r="Q24" s="43"/>
      <c r="R24" s="43"/>
      <c r="S24" s="43"/>
      <c r="T24" s="43"/>
      <c r="U24" s="43"/>
      <c r="V24" s="43"/>
      <c r="W24" s="43"/>
      <c r="X24" s="43"/>
      <c r="Y24" s="43"/>
    </row>
    <row r="25">
      <c r="A25" s="139"/>
      <c r="B25" s="49"/>
      <c r="C25" s="145" t="s">
        <v>206</v>
      </c>
      <c r="D25" s="146">
        <f>'Revenues 2022'!F44</f>
        <v>19487144</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203</v>
      </c>
      <c r="D26" s="163">
        <f>D24/D25</f>
        <v>0.6810954956</v>
      </c>
      <c r="E26" s="150" t="s">
        <v>207</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208</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209</v>
      </c>
      <c r="C29" s="145" t="s">
        <v>210</v>
      </c>
      <c r="D29" s="75">
        <f>SUM('Expenses 2022'!C7:C9)</f>
        <v>8101480</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211</v>
      </c>
      <c r="D30" s="75">
        <f>SUM('Expenses 2022'!C10:C12)</f>
        <v>2261622</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212</v>
      </c>
      <c r="D31" s="75">
        <f>sum(D29:D30)</f>
        <v>10363102</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187</v>
      </c>
      <c r="D32" s="75">
        <f>'Expenses 2022'!C40</f>
        <v>18239039</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213</v>
      </c>
      <c r="D33" s="163">
        <f>D31/D32</f>
        <v>0.5681824574</v>
      </c>
      <c r="E33" s="150" t="s">
        <v>214</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215</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216</v>
      </c>
      <c r="C36" s="145" t="s">
        <v>217</v>
      </c>
      <c r="D36" s="75">
        <f>SUM('Expenses 2022'!C10:C11)</f>
        <v>1603413</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210</v>
      </c>
      <c r="D37" s="75">
        <f>SUM('Expenses 2022'!C7:C9)</f>
        <v>8101480</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215</v>
      </c>
      <c r="D38" s="163">
        <f>D36/D37</f>
        <v>0.1979160598</v>
      </c>
      <c r="E38" s="150" t="s">
        <v>218</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219</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220</v>
      </c>
      <c r="C41" s="148" t="s">
        <v>248</v>
      </c>
      <c r="D41" s="75">
        <f>'Expenses 2022'!D40</f>
        <v>14512271</v>
      </c>
      <c r="E41" s="165">
        <f t="shared" ref="E41:E44" si="1">D41/$D$44</f>
        <v>0.7956708136</v>
      </c>
      <c r="F41" s="43"/>
      <c r="G41" s="43"/>
      <c r="H41" s="43"/>
      <c r="I41" s="43"/>
      <c r="J41" s="43"/>
      <c r="K41" s="43"/>
      <c r="L41" s="43"/>
      <c r="M41" s="43"/>
      <c r="N41" s="43"/>
      <c r="O41" s="43"/>
      <c r="P41" s="43"/>
      <c r="Q41" s="43"/>
      <c r="R41" s="43"/>
      <c r="S41" s="43"/>
      <c r="T41" s="43"/>
      <c r="U41" s="43"/>
      <c r="V41" s="43"/>
      <c r="W41" s="43"/>
      <c r="X41" s="43"/>
      <c r="Y41" s="43"/>
    </row>
    <row r="42">
      <c r="A42" s="139"/>
      <c r="B42" s="49"/>
      <c r="C42" s="148" t="s">
        <v>222</v>
      </c>
      <c r="D42" s="146">
        <f>'Expenses 2022'!E40</f>
        <v>1897007</v>
      </c>
      <c r="E42" s="165">
        <f t="shared" si="1"/>
        <v>0.1040080566</v>
      </c>
      <c r="F42" s="43"/>
      <c r="G42" s="43"/>
      <c r="H42" s="43"/>
      <c r="I42" s="43"/>
      <c r="J42" s="43"/>
      <c r="K42" s="43"/>
      <c r="L42" s="43"/>
      <c r="M42" s="43"/>
      <c r="N42" s="43"/>
      <c r="O42" s="43"/>
      <c r="P42" s="43"/>
      <c r="Q42" s="43"/>
      <c r="R42" s="43"/>
      <c r="S42" s="43"/>
      <c r="T42" s="43"/>
      <c r="U42" s="43"/>
      <c r="V42" s="43"/>
      <c r="W42" s="43"/>
      <c r="X42" s="43"/>
      <c r="Y42" s="43"/>
    </row>
    <row r="43">
      <c r="A43" s="139"/>
      <c r="B43" s="49"/>
      <c r="C43" s="148" t="s">
        <v>223</v>
      </c>
      <c r="D43" s="146">
        <f>'Expenses 2022'!F40</f>
        <v>1829761</v>
      </c>
      <c r="E43" s="165">
        <f t="shared" si="1"/>
        <v>0.1003211299</v>
      </c>
      <c r="F43" s="43"/>
      <c r="G43" s="43"/>
      <c r="H43" s="43"/>
      <c r="I43" s="43"/>
      <c r="J43" s="43"/>
      <c r="K43" s="43"/>
      <c r="L43" s="43"/>
      <c r="M43" s="43"/>
      <c r="N43" s="43"/>
      <c r="O43" s="43"/>
      <c r="P43" s="43"/>
      <c r="Q43" s="43"/>
      <c r="R43" s="43"/>
      <c r="S43" s="43"/>
      <c r="T43" s="43"/>
      <c r="U43" s="43"/>
      <c r="V43" s="43"/>
      <c r="W43" s="43"/>
      <c r="X43" s="43"/>
      <c r="Y43" s="43"/>
    </row>
    <row r="44">
      <c r="A44" s="139"/>
      <c r="B44" s="49"/>
      <c r="C44" s="145" t="s">
        <v>187</v>
      </c>
      <c r="D44" s="146">
        <f>sum(D41:D43)</f>
        <v>18239039</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224</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225</v>
      </c>
      <c r="C47" s="145" t="s">
        <v>226</v>
      </c>
      <c r="D47" s="146">
        <f>'Revenues 2022'!F9</f>
        <v>4645970</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227</v>
      </c>
      <c r="D48" s="146">
        <f>'Expenses 2022'!F40</f>
        <v>1829761</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228</v>
      </c>
      <c r="D49" s="166">
        <f>if(D48=0, "$0",D47/D48)</f>
        <v>2.539113032</v>
      </c>
      <c r="E49" s="150" t="s">
        <v>229</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230</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231</v>
      </c>
      <c r="C52" s="145" t="s">
        <v>232</v>
      </c>
      <c r="D52" s="146">
        <f>sum('Balance Sheet 2022'!E2:E10)</f>
        <v>14325836</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233</v>
      </c>
      <c r="D53" s="146">
        <f>sum('Balance Sheet 2022'!E19:E22)</f>
        <v>1401713</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234</v>
      </c>
      <c r="D54" s="168">
        <f>D52/D53</f>
        <v>10.22023481</v>
      </c>
      <c r="E54" s="150" t="s">
        <v>235</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236</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237</v>
      </c>
      <c r="C57" s="145" t="s">
        <v>238</v>
      </c>
      <c r="D57" s="146">
        <f>sum('Balance Sheet 2022'!E25:E26)</f>
        <v>105779</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239</v>
      </c>
      <c r="D58" s="146">
        <f>'Balance Sheet 2022'!E18</f>
        <v>64119762</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240</v>
      </c>
      <c r="D59" s="169">
        <f>D57/D58</f>
        <v>0.001649709804</v>
      </c>
      <c r="E59" s="150" t="s">
        <v>241</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GIRLS SCOUTS COUNCIL OF THE NATION'S CAPITAL</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20700.0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116437.0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2500195.0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2637332</v>
      </c>
      <c r="G9" s="58"/>
      <c r="H9" s="58"/>
      <c r="I9" s="58"/>
      <c r="J9" s="58"/>
      <c r="K9" s="58"/>
      <c r="L9" s="58"/>
      <c r="M9" s="58"/>
      <c r="N9" s="58"/>
      <c r="O9" s="58"/>
      <c r="P9" s="58"/>
      <c r="Q9" s="58"/>
      <c r="R9" s="58"/>
      <c r="S9" s="58"/>
      <c r="T9" s="58"/>
      <c r="U9" s="58"/>
      <c r="V9" s="58"/>
      <c r="W9" s="58"/>
      <c r="X9" s="58"/>
      <c r="Y9" s="58"/>
      <c r="Z9" s="58"/>
    </row>
    <row r="10">
      <c r="A10" s="44" t="s">
        <v>62</v>
      </c>
      <c r="B10" s="59" t="s">
        <v>63</v>
      </c>
      <c r="C10" s="60" t="s">
        <v>249</v>
      </c>
      <c r="D10" s="15"/>
      <c r="E10" s="15"/>
      <c r="F10" s="48">
        <v>1.3427379E7</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250</v>
      </c>
      <c r="D11" s="61"/>
      <c r="E11" s="61"/>
      <c r="F11" s="62">
        <v>1766372.0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251</v>
      </c>
      <c r="D12" s="61"/>
      <c r="E12" s="61"/>
      <c r="F12" s="62">
        <v>971887.0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16165638</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1744119.0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252</v>
      </c>
      <c r="D26" s="50">
        <v>1.0921944E7</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1.012086E7</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801084</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801084</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20126.0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31803.0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-11677</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1420686.0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710485.0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710201</v>
      </c>
      <c r="G38" s="43"/>
      <c r="H38" s="43"/>
      <c r="I38" s="43"/>
      <c r="J38" s="43"/>
      <c r="K38" s="43"/>
      <c r="L38" s="43"/>
      <c r="M38" s="43"/>
      <c r="N38" s="43"/>
      <c r="O38" s="43"/>
      <c r="P38" s="43"/>
      <c r="Q38" s="43"/>
      <c r="R38" s="43"/>
      <c r="S38" s="43"/>
      <c r="T38" s="43"/>
      <c r="U38" s="43"/>
      <c r="V38" s="43"/>
      <c r="W38" s="43"/>
      <c r="X38" s="43"/>
      <c r="Y38" s="43"/>
      <c r="Z38" s="43"/>
    </row>
    <row r="39">
      <c r="A39" s="49"/>
      <c r="B39" s="45" t="s">
        <v>98</v>
      </c>
      <c r="C39" s="60" t="s">
        <v>253</v>
      </c>
      <c r="D39" s="74"/>
      <c r="E39" s="48">
        <v>35631.0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254</v>
      </c>
      <c r="D40" s="74"/>
      <c r="E40" s="48">
        <v>14400.0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50031</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102</v>
      </c>
      <c r="D44" s="88"/>
      <c r="E44" s="88"/>
      <c r="F44" s="89">
        <f>sum(F16:F43)+F9</f>
        <v>22096728</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GIRLS SCOUTS COUNCIL OF THE NATION'S CAPITAL</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103</v>
      </c>
      <c r="D2" s="42" t="s">
        <v>104</v>
      </c>
      <c r="E2" s="42" t="s">
        <v>105</v>
      </c>
      <c r="F2" s="42" t="s">
        <v>106</v>
      </c>
      <c r="G2" s="43"/>
      <c r="H2" s="43"/>
      <c r="I2" s="43"/>
      <c r="J2" s="43"/>
      <c r="K2" s="43"/>
      <c r="L2" s="43"/>
      <c r="M2" s="43"/>
      <c r="N2" s="43"/>
      <c r="O2" s="43"/>
      <c r="P2" s="43"/>
      <c r="Q2" s="43"/>
      <c r="R2" s="43"/>
      <c r="S2" s="43"/>
      <c r="T2" s="43"/>
      <c r="U2" s="43"/>
      <c r="V2" s="43"/>
      <c r="W2" s="43"/>
      <c r="X2" s="43"/>
      <c r="Y2" s="43"/>
      <c r="Z2" s="43"/>
    </row>
    <row r="3">
      <c r="A3" s="80">
        <v>1.0</v>
      </c>
      <c r="B3" s="96" t="s">
        <v>107</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108</v>
      </c>
      <c r="C4" s="98">
        <f t="shared" si="1"/>
        <v>543399</v>
      </c>
      <c r="D4" s="99">
        <v>543399.0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109</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110</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111</v>
      </c>
      <c r="C7" s="98">
        <f t="shared" si="1"/>
        <v>671157</v>
      </c>
      <c r="D7" s="99">
        <v>510218.0</v>
      </c>
      <c r="E7" s="99">
        <v>81679.0</v>
      </c>
      <c r="F7" s="99">
        <v>79260.0</v>
      </c>
      <c r="G7" s="43"/>
      <c r="H7" s="43"/>
      <c r="I7" s="43"/>
      <c r="J7" s="43"/>
      <c r="K7" s="43"/>
      <c r="L7" s="43"/>
      <c r="M7" s="43"/>
      <c r="N7" s="43"/>
      <c r="O7" s="43"/>
      <c r="P7" s="43"/>
      <c r="Q7" s="43"/>
      <c r="R7" s="43"/>
      <c r="S7" s="43"/>
      <c r="T7" s="43"/>
      <c r="U7" s="43"/>
      <c r="V7" s="43"/>
      <c r="W7" s="43"/>
      <c r="X7" s="43"/>
      <c r="Y7" s="43"/>
      <c r="Z7" s="43"/>
    </row>
    <row r="8">
      <c r="A8" s="80">
        <v>6.0</v>
      </c>
      <c r="B8" s="96" t="s">
        <v>112</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113</v>
      </c>
      <c r="C9" s="98">
        <f t="shared" si="1"/>
        <v>8345472</v>
      </c>
      <c r="D9" s="99">
        <v>6344269.0</v>
      </c>
      <c r="E9" s="99">
        <v>1015635.0</v>
      </c>
      <c r="F9" s="99">
        <v>985568.0</v>
      </c>
      <c r="G9" s="43"/>
      <c r="H9" s="43"/>
      <c r="I9" s="43"/>
      <c r="J9" s="43"/>
      <c r="K9" s="43"/>
      <c r="L9" s="43"/>
      <c r="M9" s="43"/>
      <c r="N9" s="43"/>
      <c r="O9" s="43"/>
      <c r="P9" s="43"/>
      <c r="Q9" s="43"/>
      <c r="R9" s="43"/>
      <c r="S9" s="43"/>
      <c r="T9" s="43"/>
      <c r="U9" s="43"/>
      <c r="V9" s="43"/>
      <c r="W9" s="43"/>
      <c r="X9" s="43"/>
      <c r="Y9" s="43"/>
      <c r="Z9" s="43"/>
    </row>
    <row r="10">
      <c r="A10" s="80">
        <v>8.0</v>
      </c>
      <c r="B10" s="96" t="s">
        <v>114</v>
      </c>
      <c r="C10" s="98">
        <f t="shared" si="1"/>
        <v>892989</v>
      </c>
      <c r="D10" s="99">
        <v>678854.0</v>
      </c>
      <c r="E10" s="99">
        <v>108676.0</v>
      </c>
      <c r="F10" s="99">
        <v>105459.0</v>
      </c>
      <c r="G10" s="43"/>
      <c r="H10" s="43"/>
      <c r="I10" s="43"/>
      <c r="J10" s="43"/>
      <c r="K10" s="43"/>
      <c r="L10" s="43"/>
      <c r="M10" s="43"/>
      <c r="N10" s="43"/>
      <c r="O10" s="43"/>
      <c r="P10" s="43"/>
      <c r="Q10" s="43"/>
      <c r="R10" s="43"/>
      <c r="S10" s="43"/>
      <c r="T10" s="43"/>
      <c r="U10" s="43"/>
      <c r="V10" s="43"/>
      <c r="W10" s="43"/>
      <c r="X10" s="43"/>
      <c r="Y10" s="43"/>
      <c r="Z10" s="43"/>
    </row>
    <row r="11">
      <c r="A11" s="45">
        <v>9.0</v>
      </c>
      <c r="B11" s="46" t="s">
        <v>115</v>
      </c>
      <c r="C11" s="98">
        <f t="shared" si="1"/>
        <v>889430</v>
      </c>
      <c r="D11" s="99">
        <v>676149.0</v>
      </c>
      <c r="E11" s="99">
        <v>108242.0</v>
      </c>
      <c r="F11" s="99">
        <v>105039.0</v>
      </c>
      <c r="G11" s="43"/>
      <c r="H11" s="43"/>
      <c r="I11" s="43"/>
      <c r="J11" s="43"/>
      <c r="K11" s="43"/>
      <c r="L11" s="43"/>
      <c r="M11" s="43"/>
      <c r="N11" s="43"/>
      <c r="O11" s="43"/>
      <c r="P11" s="43"/>
      <c r="Q11" s="43"/>
      <c r="R11" s="43"/>
      <c r="S11" s="43"/>
      <c r="T11" s="43"/>
      <c r="U11" s="43"/>
      <c r="V11" s="43"/>
      <c r="W11" s="43"/>
      <c r="X11" s="43"/>
      <c r="Y11" s="43"/>
      <c r="Z11" s="43"/>
    </row>
    <row r="12">
      <c r="A12" s="45">
        <v>10.0</v>
      </c>
      <c r="B12" s="46" t="s">
        <v>116</v>
      </c>
      <c r="C12" s="98">
        <f t="shared" si="1"/>
        <v>714942</v>
      </c>
      <c r="D12" s="99">
        <v>543502.0</v>
      </c>
      <c r="E12" s="99">
        <v>87008.0</v>
      </c>
      <c r="F12" s="99">
        <v>84432.0</v>
      </c>
      <c r="G12" s="43"/>
      <c r="H12" s="43"/>
      <c r="I12" s="43"/>
      <c r="J12" s="43"/>
      <c r="K12" s="43"/>
      <c r="L12" s="43"/>
      <c r="M12" s="43"/>
      <c r="N12" s="43"/>
      <c r="O12" s="43"/>
      <c r="P12" s="43"/>
      <c r="Q12" s="43"/>
      <c r="R12" s="43"/>
      <c r="S12" s="43"/>
      <c r="T12" s="43"/>
      <c r="U12" s="43"/>
      <c r="V12" s="43"/>
      <c r="W12" s="43"/>
      <c r="X12" s="43"/>
      <c r="Y12" s="43"/>
      <c r="Z12" s="43"/>
    </row>
    <row r="13">
      <c r="A13" s="45">
        <v>11.0</v>
      </c>
      <c r="B13" s="46" t="s">
        <v>117</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118</v>
      </c>
      <c r="B14" s="46" t="s">
        <v>119</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120</v>
      </c>
      <c r="C15" s="98">
        <f t="shared" si="1"/>
        <v>21250</v>
      </c>
      <c r="D15" s="99">
        <v>7947.0</v>
      </c>
      <c r="E15" s="99">
        <v>9181.0</v>
      </c>
      <c r="F15" s="99">
        <v>4122.0</v>
      </c>
      <c r="G15" s="43"/>
      <c r="H15" s="43"/>
      <c r="I15" s="43"/>
      <c r="J15" s="43"/>
      <c r="K15" s="43"/>
      <c r="L15" s="43"/>
      <c r="M15" s="43"/>
      <c r="N15" s="43"/>
      <c r="O15" s="43"/>
      <c r="P15" s="43"/>
      <c r="Q15" s="43"/>
      <c r="R15" s="43"/>
      <c r="S15" s="43"/>
      <c r="T15" s="43"/>
      <c r="U15" s="43"/>
      <c r="V15" s="43"/>
      <c r="W15" s="43"/>
      <c r="X15" s="43"/>
      <c r="Y15" s="43"/>
      <c r="Z15" s="43"/>
    </row>
    <row r="16">
      <c r="A16" s="45" t="s">
        <v>50</v>
      </c>
      <c r="B16" s="46" t="s">
        <v>121</v>
      </c>
      <c r="C16" s="98">
        <f t="shared" si="1"/>
        <v>73504</v>
      </c>
      <c r="D16" s="99">
        <v>27488.0</v>
      </c>
      <c r="E16" s="99">
        <v>31758.0</v>
      </c>
      <c r="F16" s="99">
        <v>14258.0</v>
      </c>
      <c r="G16" s="43"/>
      <c r="H16" s="43"/>
      <c r="I16" s="43"/>
      <c r="J16" s="43"/>
      <c r="K16" s="43"/>
      <c r="L16" s="43"/>
      <c r="M16" s="43"/>
      <c r="N16" s="43"/>
      <c r="O16" s="43"/>
      <c r="P16" s="43"/>
      <c r="Q16" s="43"/>
      <c r="R16" s="43"/>
      <c r="S16" s="43"/>
      <c r="T16" s="43"/>
      <c r="U16" s="43"/>
      <c r="V16" s="43"/>
      <c r="W16" s="43"/>
      <c r="X16" s="43"/>
      <c r="Y16" s="43"/>
      <c r="Z16" s="43"/>
    </row>
    <row r="17">
      <c r="A17" s="45" t="s">
        <v>52</v>
      </c>
      <c r="B17" s="46" t="s">
        <v>122</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123</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124</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125</v>
      </c>
      <c r="C20" s="98">
        <f t="shared" si="1"/>
        <v>1372432</v>
      </c>
      <c r="D20" s="99">
        <v>558538.0</v>
      </c>
      <c r="E20" s="99">
        <v>524803.0</v>
      </c>
      <c r="F20" s="99">
        <v>289091.0</v>
      </c>
      <c r="G20" s="43"/>
      <c r="H20" s="43"/>
      <c r="I20" s="43"/>
      <c r="J20" s="43"/>
      <c r="K20" s="43"/>
      <c r="L20" s="43"/>
      <c r="M20" s="43"/>
      <c r="N20" s="43"/>
      <c r="O20" s="43"/>
      <c r="P20" s="43"/>
      <c r="Q20" s="43"/>
      <c r="R20" s="43"/>
      <c r="S20" s="43"/>
      <c r="T20" s="43"/>
      <c r="U20" s="43"/>
      <c r="V20" s="43"/>
      <c r="W20" s="43"/>
      <c r="X20" s="43"/>
      <c r="Y20" s="43"/>
      <c r="Z20" s="43"/>
    </row>
    <row r="21">
      <c r="A21" s="45">
        <v>12.0</v>
      </c>
      <c r="B21" s="46" t="s">
        <v>126</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127</v>
      </c>
      <c r="C22" s="98">
        <f t="shared" si="1"/>
        <v>3000711</v>
      </c>
      <c r="D22" s="99">
        <v>2632450.0</v>
      </c>
      <c r="E22" s="99">
        <v>164395.0</v>
      </c>
      <c r="F22" s="99">
        <v>203866.0</v>
      </c>
      <c r="G22" s="43"/>
      <c r="H22" s="43"/>
      <c r="I22" s="43"/>
      <c r="J22" s="43"/>
      <c r="K22" s="43"/>
      <c r="L22" s="43"/>
      <c r="M22" s="43"/>
      <c r="N22" s="43"/>
      <c r="O22" s="43"/>
      <c r="P22" s="43"/>
      <c r="Q22" s="43"/>
      <c r="R22" s="43"/>
      <c r="S22" s="43"/>
      <c r="T22" s="43"/>
      <c r="U22" s="43"/>
      <c r="V22" s="43"/>
      <c r="W22" s="43"/>
      <c r="X22" s="43"/>
      <c r="Y22" s="43"/>
      <c r="Z22" s="43"/>
    </row>
    <row r="23">
      <c r="A23" s="45">
        <v>14.0</v>
      </c>
      <c r="B23" s="46" t="s">
        <v>128</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129</v>
      </c>
      <c r="C25" s="98">
        <f t="shared" si="1"/>
        <v>2233037</v>
      </c>
      <c r="D25" s="99">
        <v>1826360.0</v>
      </c>
      <c r="E25" s="99">
        <v>192015.0</v>
      </c>
      <c r="F25" s="99">
        <v>214662.0</v>
      </c>
      <c r="G25" s="43"/>
      <c r="H25" s="43"/>
      <c r="I25" s="43"/>
      <c r="J25" s="43"/>
      <c r="K25" s="43"/>
      <c r="L25" s="43"/>
      <c r="M25" s="43"/>
      <c r="N25" s="43"/>
      <c r="O25" s="43"/>
      <c r="P25" s="43"/>
      <c r="Q25" s="43"/>
      <c r="R25" s="43"/>
      <c r="S25" s="43"/>
      <c r="T25" s="43"/>
      <c r="U25" s="43"/>
      <c r="V25" s="43"/>
      <c r="W25" s="43"/>
      <c r="X25" s="43"/>
      <c r="Y25" s="43"/>
      <c r="Z25" s="43"/>
    </row>
    <row r="26">
      <c r="A26" s="45">
        <v>17.0</v>
      </c>
      <c r="B26" s="46" t="s">
        <v>130</v>
      </c>
      <c r="C26" s="98">
        <f t="shared" si="1"/>
        <v>448778</v>
      </c>
      <c r="D26" s="99">
        <v>416530.0</v>
      </c>
      <c r="E26" s="99">
        <v>15691.0</v>
      </c>
      <c r="F26" s="99">
        <v>16557.0</v>
      </c>
      <c r="G26" s="43"/>
      <c r="H26" s="43"/>
      <c r="I26" s="43"/>
      <c r="J26" s="43"/>
      <c r="K26" s="43"/>
      <c r="L26" s="43"/>
      <c r="M26" s="43"/>
      <c r="N26" s="43"/>
      <c r="O26" s="43"/>
      <c r="P26" s="43"/>
      <c r="Q26" s="43"/>
      <c r="R26" s="43"/>
      <c r="S26" s="43"/>
      <c r="T26" s="43"/>
      <c r="U26" s="43"/>
      <c r="V26" s="43"/>
      <c r="W26" s="43"/>
      <c r="X26" s="43"/>
      <c r="Y26" s="43"/>
      <c r="Z26" s="43"/>
    </row>
    <row r="27">
      <c r="A27" s="80">
        <v>18.0</v>
      </c>
      <c r="B27" s="96" t="s">
        <v>131</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132</v>
      </c>
      <c r="C28" s="98">
        <f t="shared" si="1"/>
        <v>66220</v>
      </c>
      <c r="D28" s="99">
        <v>55867.0</v>
      </c>
      <c r="E28" s="99">
        <v>6372.0</v>
      </c>
      <c r="F28" s="99">
        <v>3981.0</v>
      </c>
      <c r="G28" s="43"/>
      <c r="H28" s="43"/>
      <c r="I28" s="43"/>
      <c r="J28" s="43"/>
      <c r="K28" s="43"/>
      <c r="L28" s="43"/>
      <c r="M28" s="43"/>
      <c r="N28" s="43"/>
      <c r="O28" s="43"/>
      <c r="P28" s="43"/>
      <c r="Q28" s="43"/>
      <c r="R28" s="43"/>
      <c r="S28" s="43"/>
      <c r="T28" s="43"/>
      <c r="U28" s="43"/>
      <c r="V28" s="43"/>
      <c r="W28" s="43"/>
      <c r="X28" s="43"/>
      <c r="Y28" s="43"/>
      <c r="Z28" s="43"/>
    </row>
    <row r="29">
      <c r="A29" s="45">
        <v>20.0</v>
      </c>
      <c r="B29" s="46" t="s">
        <v>133</v>
      </c>
      <c r="C29" s="98">
        <f t="shared" si="1"/>
        <v>8811</v>
      </c>
      <c r="D29" s="99">
        <v>4154.0</v>
      </c>
      <c r="E29" s="99">
        <v>2727.0</v>
      </c>
      <c r="F29" s="99">
        <v>1930.0</v>
      </c>
      <c r="G29" s="43"/>
      <c r="H29" s="43"/>
      <c r="I29" s="43"/>
      <c r="J29" s="43"/>
      <c r="K29" s="43"/>
      <c r="L29" s="43"/>
      <c r="M29" s="43"/>
      <c r="N29" s="43"/>
      <c r="O29" s="43"/>
      <c r="P29" s="43"/>
      <c r="Q29" s="43"/>
      <c r="R29" s="43"/>
      <c r="S29" s="43"/>
      <c r="T29" s="43"/>
      <c r="U29" s="43"/>
      <c r="V29" s="43"/>
      <c r="W29" s="43"/>
      <c r="X29" s="43"/>
      <c r="Y29" s="43"/>
      <c r="Z29" s="43"/>
    </row>
    <row r="30">
      <c r="A30" s="45">
        <v>21.0</v>
      </c>
      <c r="B30" s="46" t="s">
        <v>134</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135</v>
      </c>
      <c r="C31" s="98">
        <f t="shared" si="1"/>
        <v>790362</v>
      </c>
      <c r="D31" s="99">
        <v>790362.0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136</v>
      </c>
      <c r="C32" s="98">
        <f t="shared" si="1"/>
        <v>42359</v>
      </c>
      <c r="D32" s="99">
        <v>19970.0</v>
      </c>
      <c r="E32" s="99">
        <v>13108.0</v>
      </c>
      <c r="F32" s="99">
        <v>9281.0</v>
      </c>
      <c r="G32" s="43"/>
      <c r="H32" s="43"/>
      <c r="I32" s="43"/>
      <c r="J32" s="43"/>
      <c r="K32" s="43"/>
      <c r="L32" s="43"/>
      <c r="M32" s="43"/>
      <c r="N32" s="43"/>
      <c r="O32" s="43"/>
      <c r="P32" s="43"/>
      <c r="Q32" s="43"/>
      <c r="R32" s="43"/>
      <c r="S32" s="43"/>
      <c r="T32" s="43"/>
      <c r="U32" s="43"/>
      <c r="V32" s="43"/>
      <c r="W32" s="43"/>
      <c r="X32" s="43"/>
      <c r="Y32" s="43"/>
      <c r="Z32" s="43"/>
    </row>
    <row r="33">
      <c r="A33" s="45">
        <v>24.0</v>
      </c>
      <c r="B33" s="46" t="s">
        <v>137</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118</v>
      </c>
      <c r="B34" s="60" t="s">
        <v>255</v>
      </c>
      <c r="C34" s="98">
        <f t="shared" si="1"/>
        <v>400172</v>
      </c>
      <c r="D34" s="99">
        <v>366877.0</v>
      </c>
      <c r="E34" s="99">
        <v>9518.0</v>
      </c>
      <c r="F34" s="99">
        <v>23777.0</v>
      </c>
      <c r="G34" s="43"/>
      <c r="H34" s="43"/>
      <c r="I34" s="43"/>
      <c r="J34" s="43"/>
      <c r="K34" s="43"/>
      <c r="L34" s="43"/>
      <c r="M34" s="43"/>
      <c r="N34" s="43"/>
      <c r="O34" s="43"/>
      <c r="P34" s="43"/>
      <c r="Q34" s="43"/>
      <c r="R34" s="43"/>
      <c r="S34" s="43"/>
      <c r="T34" s="43"/>
      <c r="U34" s="43"/>
      <c r="V34" s="43"/>
      <c r="W34" s="43"/>
      <c r="X34" s="43"/>
      <c r="Y34" s="43"/>
      <c r="Z34" s="43"/>
    </row>
    <row r="35">
      <c r="A35" s="45" t="s">
        <v>48</v>
      </c>
      <c r="B35" s="60" t="s">
        <v>141</v>
      </c>
      <c r="C35" s="98">
        <f t="shared" si="1"/>
        <v>56312</v>
      </c>
      <c r="D35" s="99">
        <v>27506.0</v>
      </c>
      <c r="E35" s="99">
        <v>18221.0</v>
      </c>
      <c r="F35" s="99">
        <v>10585.0</v>
      </c>
      <c r="G35" s="43"/>
      <c r="H35" s="43"/>
      <c r="I35" s="43"/>
      <c r="J35" s="43"/>
      <c r="K35" s="43"/>
      <c r="L35" s="43"/>
      <c r="M35" s="43"/>
      <c r="N35" s="43"/>
      <c r="O35" s="43"/>
      <c r="P35" s="43"/>
      <c r="Q35" s="43"/>
      <c r="R35" s="43"/>
      <c r="S35" s="43"/>
      <c r="T35" s="43"/>
      <c r="U35" s="43"/>
      <c r="V35" s="43"/>
      <c r="W35" s="43"/>
      <c r="X35" s="43"/>
      <c r="Y35" s="43"/>
      <c r="Z35" s="43"/>
    </row>
    <row r="36">
      <c r="A36" s="45" t="s">
        <v>50</v>
      </c>
      <c r="B36" s="60" t="s">
        <v>138</v>
      </c>
      <c r="C36" s="98">
        <f t="shared" si="1"/>
        <v>37393</v>
      </c>
      <c r="D36" s="99">
        <v>17629.0</v>
      </c>
      <c r="E36" s="99">
        <v>11571.0</v>
      </c>
      <c r="F36" s="99">
        <v>8193.0</v>
      </c>
      <c r="G36" s="43"/>
      <c r="H36" s="43"/>
      <c r="I36" s="43"/>
      <c r="J36" s="43"/>
      <c r="K36" s="43"/>
      <c r="L36" s="43"/>
      <c r="M36" s="43"/>
      <c r="N36" s="43"/>
      <c r="O36" s="43"/>
      <c r="P36" s="43"/>
      <c r="Q36" s="43"/>
      <c r="R36" s="43"/>
      <c r="S36" s="43"/>
      <c r="T36" s="43"/>
      <c r="U36" s="43"/>
      <c r="V36" s="43"/>
      <c r="W36" s="43"/>
      <c r="X36" s="43"/>
      <c r="Y36" s="43"/>
      <c r="Z36" s="43"/>
    </row>
    <row r="37">
      <c r="A37" s="45" t="s">
        <v>52</v>
      </c>
      <c r="B37" s="60" t="s">
        <v>256</v>
      </c>
      <c r="C37" s="98">
        <f t="shared" si="1"/>
        <v>32144</v>
      </c>
      <c r="D37" s="99">
        <v>15154.0</v>
      </c>
      <c r="E37" s="99">
        <v>9947.0</v>
      </c>
      <c r="F37" s="99">
        <v>7043.0</v>
      </c>
      <c r="G37" s="43"/>
      <c r="H37" s="43"/>
      <c r="I37" s="43"/>
      <c r="J37" s="43"/>
      <c r="K37" s="43"/>
      <c r="L37" s="43"/>
      <c r="M37" s="43"/>
      <c r="N37" s="43"/>
      <c r="O37" s="43"/>
      <c r="P37" s="43"/>
      <c r="Q37" s="43"/>
      <c r="R37" s="43"/>
      <c r="S37" s="43"/>
      <c r="T37" s="43"/>
      <c r="U37" s="43"/>
      <c r="V37" s="43"/>
      <c r="W37" s="43"/>
      <c r="X37" s="43"/>
      <c r="Y37" s="43"/>
      <c r="Z37" s="43"/>
    </row>
    <row r="38">
      <c r="A38" s="45" t="s">
        <v>54</v>
      </c>
      <c r="B38" s="46" t="s">
        <v>142</v>
      </c>
      <c r="C38" s="98">
        <f t="shared" si="1"/>
        <v>9650</v>
      </c>
      <c r="D38" s="99">
        <v>3946.0</v>
      </c>
      <c r="E38" s="99">
        <v>3304.0</v>
      </c>
      <c r="F38" s="99">
        <v>2400.0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143</v>
      </c>
      <c r="C40" s="104">
        <f t="shared" ref="C40:F40" si="2">sum(C3:C39)</f>
        <v>20650524</v>
      </c>
      <c r="D40" s="104">
        <f t="shared" si="2"/>
        <v>16067169</v>
      </c>
      <c r="E40" s="104">
        <f t="shared" si="2"/>
        <v>2413851</v>
      </c>
      <c r="F40" s="104">
        <f t="shared" si="2"/>
        <v>2169504</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GIRLS SCOUTS COUNCIL OF THE NATION'S CAPITAL</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144</v>
      </c>
      <c r="B2" s="45">
        <v>1.0</v>
      </c>
      <c r="C2" s="46" t="s">
        <v>145</v>
      </c>
      <c r="D2" s="111"/>
      <c r="E2" s="112">
        <v>1.2521491E7</v>
      </c>
      <c r="F2" s="43"/>
      <c r="G2" s="43"/>
      <c r="H2" s="43"/>
      <c r="I2" s="43"/>
      <c r="J2" s="43"/>
      <c r="K2" s="43"/>
      <c r="L2" s="43"/>
      <c r="M2" s="43"/>
      <c r="N2" s="43"/>
      <c r="O2" s="43"/>
      <c r="P2" s="43"/>
      <c r="Q2" s="43"/>
      <c r="R2" s="43"/>
      <c r="S2" s="43"/>
      <c r="T2" s="43"/>
      <c r="U2" s="43"/>
      <c r="V2" s="43"/>
      <c r="W2" s="43"/>
      <c r="X2" s="43"/>
      <c r="Y2" s="43"/>
      <c r="Z2" s="43"/>
    </row>
    <row r="3">
      <c r="A3" s="49"/>
      <c r="B3" s="45">
        <v>2.0</v>
      </c>
      <c r="C3" s="46" t="s">
        <v>146</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147</v>
      </c>
      <c r="D4" s="111"/>
      <c r="E4" s="112">
        <v>310176.0</v>
      </c>
      <c r="F4" s="43"/>
      <c r="G4" s="43"/>
      <c r="H4" s="43"/>
      <c r="I4" s="43"/>
      <c r="J4" s="43"/>
      <c r="K4" s="43"/>
      <c r="L4" s="43"/>
      <c r="M4" s="43"/>
      <c r="N4" s="43"/>
      <c r="O4" s="43"/>
      <c r="P4" s="43"/>
      <c r="Q4" s="43"/>
      <c r="R4" s="43"/>
      <c r="S4" s="43"/>
      <c r="T4" s="43"/>
      <c r="U4" s="43"/>
      <c r="V4" s="43"/>
      <c r="W4" s="43"/>
      <c r="X4" s="43"/>
      <c r="Y4" s="43"/>
      <c r="Z4" s="43"/>
    </row>
    <row r="5">
      <c r="A5" s="49"/>
      <c r="B5" s="45">
        <v>4.0</v>
      </c>
      <c r="C5" s="46" t="s">
        <v>148</v>
      </c>
      <c r="D5" s="113"/>
      <c r="E5" s="112">
        <v>388782.0</v>
      </c>
      <c r="F5" s="43"/>
      <c r="G5" s="43"/>
      <c r="H5" s="43"/>
      <c r="I5" s="43"/>
      <c r="J5" s="43"/>
      <c r="K5" s="43"/>
      <c r="L5" s="43"/>
      <c r="M5" s="43"/>
      <c r="N5" s="43"/>
      <c r="O5" s="43"/>
      <c r="P5" s="43"/>
      <c r="Q5" s="43"/>
      <c r="R5" s="43"/>
      <c r="S5" s="43"/>
      <c r="T5" s="43"/>
      <c r="U5" s="43"/>
      <c r="V5" s="43"/>
      <c r="W5" s="43"/>
      <c r="X5" s="43"/>
      <c r="Y5" s="43"/>
      <c r="Z5" s="43"/>
    </row>
    <row r="6">
      <c r="A6" s="49"/>
      <c r="B6" s="45">
        <v>5.0</v>
      </c>
      <c r="C6" s="51" t="s">
        <v>149</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150</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151</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152</v>
      </c>
      <c r="D9" s="113"/>
      <c r="E9" s="112">
        <v>353920.0</v>
      </c>
      <c r="F9" s="43"/>
      <c r="G9" s="43"/>
      <c r="H9" s="43"/>
      <c r="I9" s="43"/>
      <c r="J9" s="43"/>
      <c r="K9" s="43"/>
      <c r="L9" s="43"/>
      <c r="M9" s="43"/>
      <c r="N9" s="43"/>
      <c r="O9" s="43"/>
      <c r="P9" s="43"/>
      <c r="Q9" s="43"/>
      <c r="R9" s="43"/>
      <c r="S9" s="43"/>
      <c r="T9" s="43"/>
      <c r="U9" s="43"/>
      <c r="V9" s="43"/>
      <c r="W9" s="43"/>
      <c r="X9" s="43"/>
      <c r="Y9" s="43"/>
      <c r="Z9" s="43"/>
    </row>
    <row r="10">
      <c r="A10" s="49"/>
      <c r="B10" s="45">
        <v>9.0</v>
      </c>
      <c r="C10" s="46" t="s">
        <v>153</v>
      </c>
      <c r="D10" s="111"/>
      <c r="E10" s="112">
        <v>768629.0</v>
      </c>
      <c r="F10" s="43"/>
      <c r="G10" s="43"/>
      <c r="H10" s="43"/>
      <c r="I10" s="43"/>
      <c r="J10" s="43"/>
      <c r="K10" s="43"/>
      <c r="L10" s="43"/>
      <c r="M10" s="43"/>
      <c r="N10" s="43"/>
      <c r="O10" s="43"/>
      <c r="P10" s="43"/>
      <c r="Q10" s="43"/>
      <c r="R10" s="43"/>
      <c r="S10" s="43"/>
      <c r="T10" s="43"/>
      <c r="U10" s="43"/>
      <c r="V10" s="43"/>
      <c r="W10" s="43"/>
      <c r="X10" s="43"/>
      <c r="Y10" s="43"/>
      <c r="Z10" s="43"/>
    </row>
    <row r="11">
      <c r="A11" s="49"/>
      <c r="B11" s="45" t="s">
        <v>154</v>
      </c>
      <c r="C11" s="46" t="s">
        <v>155</v>
      </c>
      <c r="D11" s="112">
        <v>2.0434659E7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156</v>
      </c>
      <c r="C12" s="46" t="s">
        <v>157</v>
      </c>
      <c r="D12" s="112">
        <v>9733828.0</v>
      </c>
      <c r="E12" s="109">
        <f>D11-D12</f>
        <v>10700831</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158</v>
      </c>
      <c r="D13" s="113"/>
      <c r="E13" s="112">
        <v>3.4296266E7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159</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160</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161</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162</v>
      </c>
      <c r="D17" s="113"/>
      <c r="E17" s="112">
        <v>9887305.0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163</v>
      </c>
      <c r="D18" s="114"/>
      <c r="E18" s="115">
        <f>sum(E2:E17)</f>
        <v>69227400</v>
      </c>
      <c r="F18" s="43"/>
      <c r="G18" s="43"/>
      <c r="H18" s="43"/>
      <c r="I18" s="43"/>
      <c r="J18" s="43"/>
      <c r="K18" s="43"/>
      <c r="L18" s="43"/>
      <c r="M18" s="43"/>
      <c r="N18" s="43"/>
      <c r="O18" s="43"/>
      <c r="P18" s="43"/>
      <c r="Q18" s="43"/>
      <c r="R18" s="43"/>
      <c r="S18" s="43"/>
      <c r="T18" s="43"/>
      <c r="U18" s="43"/>
      <c r="V18" s="43"/>
      <c r="W18" s="43"/>
      <c r="X18" s="43"/>
      <c r="Y18" s="43"/>
      <c r="Z18" s="43"/>
    </row>
    <row r="19">
      <c r="A19" s="44" t="s">
        <v>164</v>
      </c>
      <c r="B19" s="116">
        <v>17.0</v>
      </c>
      <c r="C19" s="117" t="s">
        <v>165</v>
      </c>
      <c r="D19" s="118"/>
      <c r="E19" s="112">
        <v>1602183.0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166</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167</v>
      </c>
      <c r="D21" s="118"/>
      <c r="E21" s="112">
        <v>47770.0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168</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169</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170</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171</v>
      </c>
      <c r="D25" s="122"/>
      <c r="E25" s="119">
        <v>65489.0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172</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173</v>
      </c>
      <c r="D27" s="118"/>
      <c r="E27" s="119">
        <v>1.0696539E7</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174</v>
      </c>
      <c r="D28" s="126"/>
      <c r="E28" s="127">
        <f>sum(E19:E27)</f>
        <v>12411981</v>
      </c>
      <c r="F28" s="43"/>
      <c r="G28" s="43"/>
      <c r="H28" s="43"/>
      <c r="I28" s="43"/>
      <c r="J28" s="43"/>
      <c r="K28" s="43"/>
      <c r="L28" s="43"/>
      <c r="M28" s="43"/>
      <c r="N28" s="43"/>
      <c r="O28" s="43"/>
      <c r="P28" s="43"/>
      <c r="Q28" s="43"/>
      <c r="R28" s="43"/>
      <c r="S28" s="43"/>
      <c r="T28" s="43"/>
      <c r="U28" s="43"/>
      <c r="V28" s="43"/>
      <c r="W28" s="43"/>
      <c r="X28" s="43"/>
      <c r="Y28" s="43"/>
      <c r="Z28" s="43"/>
    </row>
    <row r="29">
      <c r="A29" s="65" t="s">
        <v>175</v>
      </c>
      <c r="B29" s="128"/>
      <c r="C29" s="129" t="s">
        <v>176</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177</v>
      </c>
      <c r="D30" s="118"/>
      <c r="E30" s="112">
        <v>5.3281607E7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178</v>
      </c>
      <c r="D31" s="118"/>
      <c r="E31" s="112">
        <v>3533812.0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179</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180</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181</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182</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183</v>
      </c>
      <c r="D36" s="132"/>
      <c r="E36" s="127">
        <f>sum(E30:E35)</f>
        <v>56815419</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184</v>
      </c>
      <c r="D37" s="136"/>
      <c r="E37" s="137">
        <f>E36+E28</f>
        <v>69227400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GIRLS SCOUTS COUNCIL OF THE NATION'S CAPITAL</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185</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186</v>
      </c>
      <c r="C3" s="145" t="s">
        <v>187</v>
      </c>
      <c r="D3" s="146">
        <f>'Expenses 2023'!C40</f>
        <v>20650524</v>
      </c>
      <c r="E3" s="147"/>
      <c r="F3" s="43"/>
      <c r="G3" s="43"/>
      <c r="H3" s="43"/>
      <c r="I3" s="43"/>
      <c r="J3" s="43"/>
      <c r="K3" s="43"/>
      <c r="L3" s="43"/>
      <c r="M3" s="43"/>
      <c r="N3" s="43"/>
      <c r="O3" s="43"/>
      <c r="P3" s="43"/>
      <c r="Q3" s="43"/>
      <c r="R3" s="43"/>
      <c r="S3" s="43"/>
      <c r="T3" s="43"/>
      <c r="U3" s="43"/>
      <c r="V3" s="43"/>
      <c r="W3" s="43"/>
      <c r="X3" s="43"/>
      <c r="Y3" s="43"/>
    </row>
    <row r="4">
      <c r="A4" s="139"/>
      <c r="B4" s="49"/>
      <c r="C4" s="145" t="s">
        <v>188</v>
      </c>
      <c r="D4" s="146">
        <f>'Expenses 2023'!C31</f>
        <v>790362</v>
      </c>
      <c r="E4" s="147"/>
      <c r="F4" s="43"/>
      <c r="G4" s="43"/>
      <c r="H4" s="43"/>
      <c r="I4" s="43"/>
      <c r="J4" s="43"/>
      <c r="K4" s="43"/>
      <c r="L4" s="43"/>
      <c r="M4" s="43"/>
      <c r="N4" s="43"/>
      <c r="O4" s="43"/>
      <c r="P4" s="43"/>
      <c r="Q4" s="43"/>
      <c r="R4" s="43"/>
      <c r="S4" s="43"/>
      <c r="T4" s="43"/>
      <c r="U4" s="43"/>
      <c r="V4" s="43"/>
      <c r="W4" s="43"/>
      <c r="X4" s="43"/>
      <c r="Y4" s="43"/>
    </row>
    <row r="5">
      <c r="A5" s="139"/>
      <c r="B5" s="49"/>
      <c r="C5" s="145" t="s">
        <v>189</v>
      </c>
      <c r="D5" s="146">
        <f>D3-D4</f>
        <v>19860162</v>
      </c>
      <c r="E5" s="147"/>
      <c r="F5" s="43"/>
      <c r="G5" s="43"/>
      <c r="H5" s="43"/>
      <c r="I5" s="43"/>
      <c r="J5" s="43"/>
      <c r="K5" s="43"/>
      <c r="L5" s="43"/>
      <c r="M5" s="43"/>
      <c r="N5" s="43"/>
      <c r="O5" s="43"/>
      <c r="P5" s="43"/>
      <c r="Q5" s="43"/>
      <c r="R5" s="43"/>
      <c r="S5" s="43"/>
      <c r="T5" s="43"/>
      <c r="U5" s="43"/>
      <c r="V5" s="43"/>
      <c r="W5" s="43"/>
      <c r="X5" s="43"/>
      <c r="Y5" s="43"/>
    </row>
    <row r="6">
      <c r="A6" s="139"/>
      <c r="B6" s="49"/>
      <c r="C6" s="145" t="s">
        <v>190</v>
      </c>
      <c r="D6" s="146">
        <f>D5/12</f>
        <v>1655013.5</v>
      </c>
      <c r="E6" s="147"/>
      <c r="F6" s="43"/>
      <c r="G6" s="43"/>
      <c r="H6" s="43"/>
      <c r="I6" s="43"/>
      <c r="J6" s="43"/>
      <c r="K6" s="43"/>
      <c r="L6" s="43"/>
      <c r="M6" s="43"/>
      <c r="N6" s="43"/>
      <c r="O6" s="43"/>
      <c r="P6" s="43"/>
      <c r="Q6" s="43"/>
      <c r="R6" s="43"/>
      <c r="S6" s="43"/>
      <c r="T6" s="43"/>
      <c r="U6" s="43"/>
      <c r="V6" s="43"/>
      <c r="W6" s="43"/>
      <c r="X6" s="43"/>
      <c r="Y6" s="43"/>
    </row>
    <row r="7">
      <c r="A7" s="139"/>
      <c r="B7" s="49"/>
      <c r="C7" s="145" t="s">
        <v>191</v>
      </c>
      <c r="D7" s="75">
        <f>'Balance Sheet 2023'!E2+'Balance Sheet 2023'!E3</f>
        <v>12521491</v>
      </c>
      <c r="E7" s="147"/>
      <c r="F7" s="43"/>
      <c r="G7" s="43"/>
      <c r="H7" s="43"/>
      <c r="I7" s="43"/>
      <c r="J7" s="43"/>
      <c r="K7" s="43"/>
      <c r="L7" s="43"/>
      <c r="M7" s="43"/>
      <c r="N7" s="43"/>
      <c r="O7" s="43"/>
      <c r="P7" s="43"/>
      <c r="Q7" s="43"/>
      <c r="R7" s="43"/>
      <c r="S7" s="43"/>
      <c r="T7" s="43"/>
      <c r="U7" s="43"/>
      <c r="V7" s="43"/>
      <c r="W7" s="43"/>
      <c r="X7" s="43"/>
      <c r="Y7" s="43"/>
    </row>
    <row r="8">
      <c r="A8" s="139"/>
      <c r="B8" s="49"/>
      <c r="C8" s="148" t="s">
        <v>185</v>
      </c>
      <c r="D8" s="149">
        <f>D7/D6</f>
        <v>7.565793874</v>
      </c>
      <c r="E8" s="150" t="s">
        <v>192</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193</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194</v>
      </c>
      <c r="C11" s="145" t="s">
        <v>195</v>
      </c>
      <c r="D11" s="75">
        <f>'Balance Sheet 2023'!E30</f>
        <v>53281607</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196</v>
      </c>
      <c r="D12" s="75">
        <f>'Expenses 2023'!C40</f>
        <v>20650524</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197</v>
      </c>
      <c r="D13" s="146">
        <f>D12/12</f>
        <v>1720877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193</v>
      </c>
      <c r="D14" s="149">
        <f>D11/D13</f>
        <v>30.96189152</v>
      </c>
      <c r="E14" s="150" t="s">
        <v>192</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198</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199</v>
      </c>
      <c r="C17" s="145" t="s">
        <v>200</v>
      </c>
      <c r="D17" s="75">
        <f>sum('Balance Sheet 2023'!E13:E15)</f>
        <v>34296266</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196</v>
      </c>
      <c r="D18" s="75">
        <f>'Expenses 2023'!C40</f>
        <v>20650524</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197</v>
      </c>
      <c r="D19" s="146">
        <f>D18/12</f>
        <v>1720877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201</v>
      </c>
      <c r="D20" s="149">
        <f>D17/D19</f>
        <v>19.92952779</v>
      </c>
      <c r="E20" s="150" t="s">
        <v>192</v>
      </c>
      <c r="F20" s="43"/>
      <c r="G20" s="43"/>
      <c r="H20" s="43"/>
      <c r="I20" s="43"/>
      <c r="J20" s="43"/>
      <c r="K20" s="43"/>
      <c r="L20" s="43"/>
      <c r="M20" s="43"/>
      <c r="N20" s="43"/>
      <c r="O20" s="43"/>
      <c r="P20" s="43"/>
      <c r="Q20" s="43"/>
      <c r="R20" s="43"/>
      <c r="S20" s="43"/>
      <c r="T20" s="43"/>
      <c r="U20" s="43"/>
      <c r="V20" s="43"/>
      <c r="W20" s="43"/>
      <c r="X20" s="43"/>
      <c r="Y20" s="43"/>
    </row>
    <row r="21">
      <c r="A21" s="139"/>
      <c r="B21" s="49"/>
      <c r="C21" s="154" t="s">
        <v>202</v>
      </c>
      <c r="D21" s="155">
        <f>D20+D8</f>
        <v>27.49532167</v>
      </c>
      <c r="E21" s="156" t="s">
        <v>192</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203</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204</v>
      </c>
      <c r="C24" s="160"/>
      <c r="D24" s="161">
        <f>max('Revenues 2023'!E2:E7,'Revenues 2023'!F10:F15)</f>
        <v>13427379</v>
      </c>
      <c r="E24" s="162" t="s">
        <v>205</v>
      </c>
      <c r="F24" s="43"/>
      <c r="G24" s="43"/>
      <c r="H24" s="43"/>
      <c r="I24" s="43"/>
      <c r="J24" s="43"/>
      <c r="K24" s="43"/>
      <c r="L24" s="43"/>
      <c r="M24" s="43"/>
      <c r="N24" s="43"/>
      <c r="O24" s="43"/>
      <c r="P24" s="43"/>
      <c r="Q24" s="43"/>
      <c r="R24" s="43"/>
      <c r="S24" s="43"/>
      <c r="T24" s="43"/>
      <c r="U24" s="43"/>
      <c r="V24" s="43"/>
      <c r="W24" s="43"/>
      <c r="X24" s="43"/>
      <c r="Y24" s="43"/>
    </row>
    <row r="25">
      <c r="A25" s="139"/>
      <c r="B25" s="49"/>
      <c r="C25" s="145" t="s">
        <v>206</v>
      </c>
      <c r="D25" s="146">
        <f>'Revenues 2023'!F44</f>
        <v>22096728</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203</v>
      </c>
      <c r="D26" s="163">
        <f>D24/D25</f>
        <v>0.6076636776</v>
      </c>
      <c r="E26" s="150" t="s">
        <v>207</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208</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209</v>
      </c>
      <c r="C29" s="145" t="s">
        <v>210</v>
      </c>
      <c r="D29" s="75">
        <f>SUM('Expenses 2023'!C7:C9)</f>
        <v>9016629</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211</v>
      </c>
      <c r="D30" s="75">
        <f>SUM('Expenses 2023'!C10:C12)</f>
        <v>2497361</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212</v>
      </c>
      <c r="D31" s="75">
        <f>sum(D29:D30)</f>
        <v>11513990</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187</v>
      </c>
      <c r="D32" s="75">
        <f>'Expenses 2023'!C40</f>
        <v>20650524</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213</v>
      </c>
      <c r="D33" s="163">
        <f>D31/D32</f>
        <v>0.5575640599</v>
      </c>
      <c r="E33" s="150" t="s">
        <v>214</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215</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216</v>
      </c>
      <c r="C36" s="145" t="s">
        <v>217</v>
      </c>
      <c r="D36" s="75">
        <f>SUM('Expenses 2023'!C10:C11)</f>
        <v>1782419</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210</v>
      </c>
      <c r="D37" s="75">
        <f>SUM('Expenses 2023'!C7:C9)</f>
        <v>9016629</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215</v>
      </c>
      <c r="D38" s="163">
        <f>D36/D37</f>
        <v>0.1976813064</v>
      </c>
      <c r="E38" s="150" t="s">
        <v>218</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219</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220</v>
      </c>
      <c r="C41" s="148" t="s">
        <v>257</v>
      </c>
      <c r="D41" s="75">
        <f>'Expenses 2023'!D40</f>
        <v>16067169</v>
      </c>
      <c r="E41" s="165">
        <f t="shared" ref="E41:E44" si="1">D41/$D$44</f>
        <v>0.7780513947</v>
      </c>
      <c r="F41" s="43"/>
      <c r="G41" s="43"/>
      <c r="H41" s="43"/>
      <c r="I41" s="43"/>
      <c r="J41" s="43"/>
      <c r="K41" s="43"/>
      <c r="L41" s="43"/>
      <c r="M41" s="43"/>
      <c r="N41" s="43"/>
      <c r="O41" s="43"/>
      <c r="P41" s="43"/>
      <c r="Q41" s="43"/>
      <c r="R41" s="43"/>
      <c r="S41" s="43"/>
      <c r="T41" s="43"/>
      <c r="U41" s="43"/>
      <c r="V41" s="43"/>
      <c r="W41" s="43"/>
      <c r="X41" s="43"/>
      <c r="Y41" s="43"/>
    </row>
    <row r="42">
      <c r="A42" s="139"/>
      <c r="B42" s="49"/>
      <c r="C42" s="148" t="s">
        <v>222</v>
      </c>
      <c r="D42" s="146">
        <f>'Expenses 2023'!E40</f>
        <v>2413851</v>
      </c>
      <c r="E42" s="165">
        <f t="shared" si="1"/>
        <v>0.1168905448</v>
      </c>
      <c r="F42" s="43"/>
      <c r="G42" s="43"/>
      <c r="H42" s="43"/>
      <c r="I42" s="43"/>
      <c r="J42" s="43"/>
      <c r="K42" s="43"/>
      <c r="L42" s="43"/>
      <c r="M42" s="43"/>
      <c r="N42" s="43"/>
      <c r="O42" s="43"/>
      <c r="P42" s="43"/>
      <c r="Q42" s="43"/>
      <c r="R42" s="43"/>
      <c r="S42" s="43"/>
      <c r="T42" s="43"/>
      <c r="U42" s="43"/>
      <c r="V42" s="43"/>
      <c r="W42" s="43"/>
      <c r="X42" s="43"/>
      <c r="Y42" s="43"/>
    </row>
    <row r="43">
      <c r="A43" s="139"/>
      <c r="B43" s="49"/>
      <c r="C43" s="148" t="s">
        <v>223</v>
      </c>
      <c r="D43" s="146">
        <f>'Expenses 2023'!F40</f>
        <v>2169504</v>
      </c>
      <c r="E43" s="165">
        <f t="shared" si="1"/>
        <v>0.1050580605</v>
      </c>
      <c r="F43" s="43"/>
      <c r="G43" s="43"/>
      <c r="H43" s="43"/>
      <c r="I43" s="43"/>
      <c r="J43" s="43"/>
      <c r="K43" s="43"/>
      <c r="L43" s="43"/>
      <c r="M43" s="43"/>
      <c r="N43" s="43"/>
      <c r="O43" s="43"/>
      <c r="P43" s="43"/>
      <c r="Q43" s="43"/>
      <c r="R43" s="43"/>
      <c r="S43" s="43"/>
      <c r="T43" s="43"/>
      <c r="U43" s="43"/>
      <c r="V43" s="43"/>
      <c r="W43" s="43"/>
      <c r="X43" s="43"/>
      <c r="Y43" s="43"/>
    </row>
    <row r="44">
      <c r="A44" s="139"/>
      <c r="B44" s="49"/>
      <c r="C44" s="145" t="s">
        <v>187</v>
      </c>
      <c r="D44" s="146">
        <f>sum(D41:D43)</f>
        <v>20650524</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224</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225</v>
      </c>
      <c r="C47" s="145" t="s">
        <v>226</v>
      </c>
      <c r="D47" s="146">
        <f>'Revenues 2023'!F9</f>
        <v>2637332</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227</v>
      </c>
      <c r="D48" s="146">
        <f>'Expenses 2023'!F40</f>
        <v>2169504</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228</v>
      </c>
      <c r="D49" s="166">
        <f>if(D48=0, "$0",D47/D48)</f>
        <v>1.215638229</v>
      </c>
      <c r="E49" s="150" t="s">
        <v>229</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230</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231</v>
      </c>
      <c r="C52" s="145" t="s">
        <v>232</v>
      </c>
      <c r="D52" s="146">
        <f>sum('Balance Sheet 2023'!E2:E10)</f>
        <v>14342998</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233</v>
      </c>
      <c r="D53" s="146">
        <f>sum('Balance Sheet 2023'!E19:E22)</f>
        <v>1649953</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234</v>
      </c>
      <c r="D54" s="168">
        <f>D52/D53</f>
        <v>8.692973679</v>
      </c>
      <c r="E54" s="150" t="s">
        <v>235</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236</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237</v>
      </c>
      <c r="C57" s="145" t="s">
        <v>238</v>
      </c>
      <c r="D57" s="146">
        <f>sum('Balance Sheet 2023'!E25:E26)</f>
        <v>65489</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239</v>
      </c>
      <c r="D58" s="146">
        <f>'Balance Sheet 2023'!E18</f>
        <v>69227400</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240</v>
      </c>
      <c r="D59" s="169">
        <f>D57/D58</f>
        <v>0.0009459982608</v>
      </c>
      <c r="E59" s="150" t="s">
        <v>241</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GIRLS SCOUTS COUNCIL OF THE NATION'S CAPITAL</v>
      </c>
      <c r="B1" s="2" t="s">
        <v>258</v>
      </c>
      <c r="C1" s="139"/>
      <c r="D1" s="139"/>
      <c r="E1" s="139"/>
      <c r="F1" s="140"/>
      <c r="G1" s="140"/>
      <c r="H1" s="140"/>
      <c r="I1" s="43"/>
      <c r="J1" s="43"/>
      <c r="K1" s="43"/>
      <c r="L1" s="43"/>
      <c r="M1" s="43"/>
      <c r="N1" s="43"/>
      <c r="O1" s="43"/>
      <c r="P1" s="43"/>
      <c r="Q1" s="43"/>
      <c r="R1" s="43"/>
      <c r="S1" s="43"/>
      <c r="T1" s="43"/>
      <c r="U1" s="43"/>
      <c r="V1" s="43"/>
      <c r="W1" s="43"/>
      <c r="X1" s="43"/>
      <c r="Y1" s="43"/>
    </row>
    <row r="2">
      <c r="A2" s="141" t="s">
        <v>185</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186</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259</v>
      </c>
      <c r="E4" s="45" t="s">
        <v>260</v>
      </c>
      <c r="F4" s="45" t="s">
        <v>261</v>
      </c>
      <c r="G4" s="59" t="s">
        <v>262</v>
      </c>
      <c r="H4" s="59"/>
      <c r="I4" s="43"/>
      <c r="J4" s="43"/>
      <c r="K4" s="43"/>
      <c r="L4" s="43"/>
      <c r="M4" s="43"/>
      <c r="N4" s="43"/>
      <c r="O4" s="43"/>
      <c r="P4" s="43"/>
      <c r="Q4" s="43"/>
      <c r="R4" s="43"/>
      <c r="S4" s="43"/>
      <c r="T4" s="43"/>
      <c r="U4" s="43"/>
      <c r="V4" s="43"/>
      <c r="W4" s="43"/>
      <c r="X4" s="43"/>
      <c r="Y4" s="43"/>
    </row>
    <row r="5">
      <c r="A5" s="139"/>
      <c r="B5" s="49"/>
      <c r="C5" s="148" t="s">
        <v>185</v>
      </c>
      <c r="D5" s="177">
        <f>'Ratios 2021'!D8</f>
        <v>10.5348158</v>
      </c>
      <c r="E5" s="177">
        <f>'Ratios 2022'!D8</f>
        <v>8.02527504</v>
      </c>
      <c r="F5" s="177">
        <f>'Ratios 2023'!D8</f>
        <v>7.565793874</v>
      </c>
      <c r="G5" s="177">
        <f>average(D5:F5)</f>
        <v>8.708628237</v>
      </c>
      <c r="H5" s="150" t="s">
        <v>192</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193</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194</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259</v>
      </c>
      <c r="E9" s="45" t="s">
        <v>260</v>
      </c>
      <c r="F9" s="45" t="s">
        <v>261</v>
      </c>
      <c r="G9" s="59" t="s">
        <v>262</v>
      </c>
      <c r="H9" s="59"/>
      <c r="I9" s="43"/>
      <c r="J9" s="43"/>
      <c r="K9" s="43"/>
      <c r="L9" s="43"/>
      <c r="M9" s="43"/>
      <c r="N9" s="43"/>
      <c r="O9" s="43"/>
      <c r="P9" s="43"/>
      <c r="Q9" s="43"/>
      <c r="R9" s="43"/>
      <c r="S9" s="43"/>
      <c r="T9" s="43"/>
      <c r="U9" s="43"/>
      <c r="V9" s="43"/>
      <c r="W9" s="43"/>
      <c r="X9" s="43"/>
      <c r="Y9" s="43"/>
    </row>
    <row r="10">
      <c r="A10" s="139"/>
      <c r="B10" s="49"/>
      <c r="C10" s="148" t="s">
        <v>193</v>
      </c>
      <c r="D10" s="149">
        <f>'Ratios 2021'!D14</f>
        <v>36.33396462</v>
      </c>
      <c r="E10" s="149">
        <f>'Ratios 2022'!D14</f>
        <v>33.42293922</v>
      </c>
      <c r="F10" s="149">
        <f>'Ratios 2023'!D14</f>
        <v>30.96189152</v>
      </c>
      <c r="G10" s="177">
        <f>average(D10:F10)</f>
        <v>33.57293179</v>
      </c>
      <c r="H10" s="150" t="s">
        <v>192</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198</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199</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259</v>
      </c>
      <c r="E14" s="45" t="s">
        <v>260</v>
      </c>
      <c r="F14" s="45" t="s">
        <v>261</v>
      </c>
      <c r="G14" s="59" t="s">
        <v>262</v>
      </c>
      <c r="H14" s="59"/>
      <c r="I14" s="43"/>
      <c r="J14" s="43"/>
      <c r="K14" s="43"/>
      <c r="L14" s="43"/>
      <c r="M14" s="43"/>
      <c r="N14" s="43"/>
      <c r="O14" s="43"/>
      <c r="P14" s="43"/>
      <c r="Q14" s="43"/>
      <c r="R14" s="43"/>
      <c r="S14" s="43"/>
      <c r="T14" s="43"/>
      <c r="U14" s="43"/>
      <c r="V14" s="43"/>
      <c r="W14" s="43"/>
      <c r="X14" s="43"/>
      <c r="Y14" s="43"/>
    </row>
    <row r="15">
      <c r="A15" s="139"/>
      <c r="B15" s="49"/>
      <c r="C15" s="148" t="s">
        <v>201</v>
      </c>
      <c r="D15" s="180">
        <f>'Ratios 2021'!D20</f>
        <v>10.40569453</v>
      </c>
      <c r="E15" s="180">
        <f>'Ratios 2022'!D20</f>
        <v>12.44457803</v>
      </c>
      <c r="F15" s="180">
        <f>'Ratios 2023'!D20</f>
        <v>19.92952779</v>
      </c>
      <c r="G15" s="177">
        <f>average(D15:F15)</f>
        <v>14.25993345</v>
      </c>
      <c r="H15" s="150" t="s">
        <v>192</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203</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204</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259</v>
      </c>
      <c r="E19" s="45" t="s">
        <v>260</v>
      </c>
      <c r="F19" s="45" t="s">
        <v>261</v>
      </c>
      <c r="G19" s="59" t="s">
        <v>262</v>
      </c>
      <c r="H19" s="59"/>
      <c r="I19" s="43"/>
      <c r="J19" s="43"/>
      <c r="K19" s="43"/>
      <c r="L19" s="43"/>
      <c r="M19" s="43"/>
      <c r="N19" s="43"/>
      <c r="O19" s="43"/>
      <c r="P19" s="43"/>
      <c r="Q19" s="43"/>
      <c r="R19" s="43"/>
      <c r="S19" s="43"/>
      <c r="T19" s="43"/>
      <c r="U19" s="43"/>
      <c r="V19" s="43"/>
      <c r="W19" s="43"/>
      <c r="X19" s="43"/>
      <c r="Y19" s="43"/>
    </row>
    <row r="20">
      <c r="A20" s="139"/>
      <c r="B20" s="49"/>
      <c r="C20" s="148" t="s">
        <v>203</v>
      </c>
      <c r="D20" s="163">
        <f>'Ratios 2021'!D26</f>
        <v>0.4778060207</v>
      </c>
      <c r="E20" s="163">
        <f>'Ratios 2022'!D26</f>
        <v>0.6810954956</v>
      </c>
      <c r="F20" s="163">
        <f>'Ratios 2023'!D26</f>
        <v>0.6076636776</v>
      </c>
      <c r="G20" s="181">
        <f>average(D20:F20)</f>
        <v>0.5888550646</v>
      </c>
      <c r="H20" s="150" t="s">
        <v>207</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208</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209</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259</v>
      </c>
      <c r="E24" s="45" t="s">
        <v>260</v>
      </c>
      <c r="F24" s="45" t="s">
        <v>261</v>
      </c>
      <c r="G24" s="59" t="s">
        <v>262</v>
      </c>
      <c r="H24" s="59"/>
      <c r="I24" s="43"/>
      <c r="J24" s="43"/>
      <c r="K24" s="43"/>
      <c r="L24" s="43"/>
      <c r="M24" s="43"/>
      <c r="N24" s="43"/>
      <c r="O24" s="43"/>
      <c r="P24" s="43"/>
      <c r="Q24" s="43"/>
      <c r="R24" s="43"/>
      <c r="S24" s="43"/>
      <c r="T24" s="43"/>
      <c r="U24" s="43"/>
      <c r="V24" s="43"/>
      <c r="W24" s="43"/>
      <c r="X24" s="43"/>
      <c r="Y24" s="43"/>
    </row>
    <row r="25">
      <c r="A25" s="139"/>
      <c r="B25" s="49"/>
      <c r="C25" s="148" t="s">
        <v>213</v>
      </c>
      <c r="D25" s="163">
        <f>'Ratios 2021'!D33</f>
        <v>0.5651498646</v>
      </c>
      <c r="E25" s="163">
        <f>'Ratios 2022'!D33</f>
        <v>0.5681824574</v>
      </c>
      <c r="F25" s="163">
        <f>'Ratios 2023'!D33</f>
        <v>0.5575640599</v>
      </c>
      <c r="G25" s="181">
        <f>average(D25:F25)</f>
        <v>0.5636321273</v>
      </c>
      <c r="H25" s="150" t="s">
        <v>214</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215</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216</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259</v>
      </c>
      <c r="E29" s="45" t="s">
        <v>260</v>
      </c>
      <c r="F29" s="45" t="s">
        <v>261</v>
      </c>
      <c r="G29" s="59" t="s">
        <v>262</v>
      </c>
      <c r="H29" s="59"/>
      <c r="I29" s="43"/>
      <c r="J29" s="43"/>
      <c r="K29" s="43"/>
      <c r="L29" s="43"/>
      <c r="M29" s="43"/>
      <c r="N29" s="43"/>
      <c r="O29" s="43"/>
      <c r="P29" s="43"/>
      <c r="Q29" s="43"/>
      <c r="R29" s="43"/>
      <c r="S29" s="43"/>
      <c r="T29" s="43"/>
      <c r="U29" s="43"/>
      <c r="V29" s="43"/>
      <c r="W29" s="43"/>
      <c r="X29" s="43"/>
      <c r="Y29" s="43"/>
    </row>
    <row r="30">
      <c r="A30" s="139"/>
      <c r="B30" s="49"/>
      <c r="C30" s="148" t="s">
        <v>215</v>
      </c>
      <c r="D30" s="163">
        <f>'Ratios 2021'!D38</f>
        <v>0.2227147015</v>
      </c>
      <c r="E30" s="163">
        <f>'Ratios 2022'!D38</f>
        <v>0.1979160598</v>
      </c>
      <c r="F30" s="163">
        <f>'Ratios 2023'!D38</f>
        <v>0.1976813064</v>
      </c>
      <c r="G30" s="181">
        <f>average(D30:F30)</f>
        <v>0.2061040226</v>
      </c>
      <c r="H30" s="150" t="s">
        <v>218</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219</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220</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259</v>
      </c>
      <c r="E34" s="45" t="s">
        <v>260</v>
      </c>
      <c r="F34" s="45" t="s">
        <v>261</v>
      </c>
      <c r="G34" s="59" t="s">
        <v>262</v>
      </c>
      <c r="H34" s="59"/>
      <c r="I34" s="43"/>
      <c r="J34" s="43"/>
      <c r="K34" s="43"/>
      <c r="L34" s="43"/>
      <c r="M34" s="43"/>
      <c r="N34" s="43"/>
      <c r="O34" s="43"/>
      <c r="P34" s="43"/>
      <c r="Q34" s="43"/>
      <c r="R34" s="43"/>
      <c r="S34" s="43"/>
      <c r="T34" s="43"/>
      <c r="U34" s="43"/>
      <c r="V34" s="43"/>
      <c r="W34" s="43"/>
      <c r="X34" s="43"/>
      <c r="Y34" s="43"/>
    </row>
    <row r="35">
      <c r="A35" s="139"/>
      <c r="B35" s="49"/>
      <c r="C35" s="148" t="s">
        <v>263</v>
      </c>
      <c r="D35" s="163">
        <f>'Ratios 2021'!E41</f>
        <v>0.8002677594</v>
      </c>
      <c r="E35" s="163">
        <f>'Ratios 2022'!E41</f>
        <v>0.7956708136</v>
      </c>
      <c r="F35" s="163">
        <f>'Ratios 2023'!E41</f>
        <v>0.7780513947</v>
      </c>
      <c r="G35" s="181">
        <f t="shared" ref="G35:G37" si="1">average(D35:F35)</f>
        <v>0.7913299892</v>
      </c>
      <c r="H35" s="181"/>
      <c r="I35" s="43"/>
      <c r="J35" s="43"/>
      <c r="K35" s="43"/>
      <c r="L35" s="43"/>
      <c r="M35" s="43"/>
      <c r="N35" s="43"/>
      <c r="O35" s="43"/>
      <c r="P35" s="43"/>
      <c r="Q35" s="43"/>
      <c r="R35" s="43"/>
      <c r="S35" s="43"/>
      <c r="T35" s="43"/>
      <c r="U35" s="43"/>
      <c r="V35" s="43"/>
      <c r="W35" s="43"/>
      <c r="X35" s="43"/>
      <c r="Y35" s="43"/>
    </row>
    <row r="36">
      <c r="A36" s="139"/>
      <c r="B36" s="52"/>
      <c r="C36" s="148" t="s">
        <v>222</v>
      </c>
      <c r="D36" s="163">
        <f>'Ratios 2021'!E42</f>
        <v>0.1040380079</v>
      </c>
      <c r="E36" s="163">
        <f>'Ratios 2022'!E42</f>
        <v>0.1040080566</v>
      </c>
      <c r="F36" s="163">
        <f>'Ratios 2023'!E42</f>
        <v>0.1168905448</v>
      </c>
      <c r="G36" s="181">
        <f t="shared" si="1"/>
        <v>0.1083122031</v>
      </c>
      <c r="H36" s="181"/>
      <c r="I36" s="43"/>
      <c r="J36" s="43"/>
      <c r="K36" s="43"/>
      <c r="L36" s="43"/>
      <c r="M36" s="43"/>
      <c r="N36" s="43"/>
      <c r="O36" s="43"/>
      <c r="P36" s="43"/>
      <c r="Q36" s="43"/>
      <c r="R36" s="43"/>
      <c r="S36" s="43"/>
      <c r="T36" s="43"/>
      <c r="U36" s="43"/>
      <c r="V36" s="43"/>
      <c r="W36" s="43"/>
      <c r="X36" s="43"/>
      <c r="Y36" s="43"/>
    </row>
    <row r="37">
      <c r="A37" s="139"/>
      <c r="B37" s="182"/>
      <c r="C37" s="148" t="s">
        <v>223</v>
      </c>
      <c r="D37" s="163">
        <f>'Ratios 2021'!E43</f>
        <v>0.09569423271</v>
      </c>
      <c r="E37" s="163">
        <f>'Ratios 2022'!E43</f>
        <v>0.1003211299</v>
      </c>
      <c r="F37" s="163">
        <f>'Ratios 2023'!E43</f>
        <v>0.1050580605</v>
      </c>
      <c r="G37" s="181">
        <f t="shared" si="1"/>
        <v>0.1003578077</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224</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225</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259</v>
      </c>
      <c r="E41" s="45" t="s">
        <v>260</v>
      </c>
      <c r="F41" s="45" t="s">
        <v>261</v>
      </c>
      <c r="G41" s="59" t="s">
        <v>262</v>
      </c>
      <c r="H41" s="59"/>
      <c r="I41" s="43"/>
      <c r="J41" s="43"/>
      <c r="K41" s="43"/>
      <c r="L41" s="43"/>
      <c r="M41" s="43"/>
      <c r="N41" s="43"/>
      <c r="O41" s="43"/>
      <c r="P41" s="43"/>
      <c r="Q41" s="43"/>
      <c r="R41" s="43"/>
      <c r="S41" s="43"/>
      <c r="T41" s="43"/>
      <c r="U41" s="43"/>
      <c r="V41" s="43"/>
      <c r="W41" s="43"/>
      <c r="X41" s="43"/>
      <c r="Y41" s="43"/>
    </row>
    <row r="42">
      <c r="A42" s="139"/>
      <c r="B42" s="49"/>
      <c r="C42" s="148" t="s">
        <v>228</v>
      </c>
      <c r="D42" s="166">
        <f>'Ratios 2021'!D49</f>
        <v>5.702673473</v>
      </c>
      <c r="E42" s="166">
        <f>'Ratios 2022'!D49</f>
        <v>2.539113032</v>
      </c>
      <c r="F42" s="166">
        <f>'Ratios 2023'!D49</f>
        <v>1.215638229</v>
      </c>
      <c r="G42" s="183">
        <f>average(D42:F42)</f>
        <v>3.152474911</v>
      </c>
      <c r="H42" s="150" t="s">
        <v>229</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230</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231</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259</v>
      </c>
      <c r="E46" s="45" t="s">
        <v>260</v>
      </c>
      <c r="F46" s="45" t="s">
        <v>261</v>
      </c>
      <c r="G46" s="59" t="s">
        <v>262</v>
      </c>
      <c r="H46" s="59"/>
      <c r="I46" s="43"/>
      <c r="J46" s="43"/>
      <c r="K46" s="43"/>
      <c r="L46" s="43"/>
      <c r="M46" s="43"/>
      <c r="N46" s="43"/>
      <c r="O46" s="43"/>
      <c r="P46" s="43"/>
      <c r="Q46" s="43"/>
      <c r="R46" s="43"/>
      <c r="S46" s="43"/>
      <c r="T46" s="43"/>
      <c r="U46" s="43"/>
      <c r="V46" s="43"/>
      <c r="W46" s="43"/>
      <c r="X46" s="43"/>
      <c r="Y46" s="43"/>
    </row>
    <row r="47">
      <c r="A47" s="139"/>
      <c r="B47" s="49"/>
      <c r="C47" s="148" t="s">
        <v>234</v>
      </c>
      <c r="D47" s="149">
        <f>'Ratios 2021'!D54</f>
        <v>11.08278289</v>
      </c>
      <c r="E47" s="149">
        <f>'Ratios 2022'!D54</f>
        <v>10.22023481</v>
      </c>
      <c r="F47" s="149">
        <f>'Ratios 2023'!D54</f>
        <v>8.692973679</v>
      </c>
      <c r="G47" s="177">
        <f>average(D47:F47)</f>
        <v>9.998663795</v>
      </c>
      <c r="H47" s="150" t="s">
        <v>235</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236</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237</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259</v>
      </c>
      <c r="E51" s="45" t="s">
        <v>260</v>
      </c>
      <c r="F51" s="45" t="s">
        <v>261</v>
      </c>
      <c r="G51" s="59" t="s">
        <v>262</v>
      </c>
      <c r="H51" s="59"/>
      <c r="I51" s="43"/>
      <c r="J51" s="43"/>
      <c r="K51" s="43"/>
      <c r="L51" s="43"/>
      <c r="M51" s="43"/>
      <c r="N51" s="43"/>
      <c r="O51" s="43"/>
      <c r="P51" s="43"/>
      <c r="Q51" s="43"/>
      <c r="R51" s="43"/>
      <c r="S51" s="43"/>
      <c r="T51" s="43"/>
      <c r="U51" s="43"/>
      <c r="V51" s="43"/>
      <c r="W51" s="43"/>
      <c r="X51" s="43"/>
      <c r="Y51" s="43"/>
    </row>
    <row r="52">
      <c r="A52" s="139"/>
      <c r="B52" s="49"/>
      <c r="C52" s="148" t="s">
        <v>240</v>
      </c>
      <c r="D52" s="184">
        <f>'Ratios 2021'!D59</f>
        <v>0.002606443504</v>
      </c>
      <c r="E52" s="184">
        <f>'Ratios 2022'!D59</f>
        <v>0.001649709804</v>
      </c>
      <c r="F52" s="184">
        <f>'Ratios 2023'!D59</f>
        <v>0.0009459982608</v>
      </c>
      <c r="G52" s="185">
        <f>average(D52:F52)</f>
        <v>0.001734050523</v>
      </c>
      <c r="H52" s="150" t="s">
        <v>241</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GIRLS SCOUTS COUNCIL OF THE NATION'S CAPITAL</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GIRLS SCOUTS COUNCIL OF THE NATION'S CAPITAL</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21903.0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157837.0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1921505.0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6461918.0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8563163</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1.2502764E7</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1032891.0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1616855.0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15152510</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606569.0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82</v>
      </c>
      <c r="D26" s="50">
        <v>2842494.0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1952746.0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889748</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889748</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55067.0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41775.0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13292</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1350082.0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623244.0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726838</v>
      </c>
      <c r="G38" s="43"/>
      <c r="H38" s="43"/>
      <c r="I38" s="43"/>
      <c r="J38" s="43"/>
      <c r="K38" s="43"/>
      <c r="L38" s="43"/>
      <c r="M38" s="43"/>
      <c r="N38" s="43"/>
      <c r="O38" s="43"/>
      <c r="P38" s="43"/>
      <c r="Q38" s="43"/>
      <c r="R38" s="43"/>
      <c r="S38" s="43"/>
      <c r="T38" s="43"/>
      <c r="U38" s="43"/>
      <c r="V38" s="43"/>
      <c r="W38" s="43"/>
      <c r="X38" s="43"/>
      <c r="Y38" s="43"/>
      <c r="Z38" s="43"/>
    </row>
    <row r="39">
      <c r="A39" s="49"/>
      <c r="B39" s="45" t="s">
        <v>98</v>
      </c>
      <c r="C39" s="60" t="s">
        <v>99</v>
      </c>
      <c r="D39" s="74"/>
      <c r="E39" s="48">
        <v>70593.0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100</v>
      </c>
      <c r="D40" s="74"/>
      <c r="E40" s="48">
        <v>144316.0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101</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214909</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102</v>
      </c>
      <c r="D44" s="88"/>
      <c r="E44" s="88"/>
      <c r="F44" s="89">
        <f>sum(F16:F43)+F9</f>
        <v>26167029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GIRLS SCOUTS COUNCIL OF THE NATION'S CAPITAL</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103</v>
      </c>
      <c r="D2" s="42" t="s">
        <v>104</v>
      </c>
      <c r="E2" s="42" t="s">
        <v>105</v>
      </c>
      <c r="F2" s="42" t="s">
        <v>106</v>
      </c>
      <c r="G2" s="43"/>
      <c r="H2" s="43"/>
      <c r="I2" s="43"/>
      <c r="J2" s="43"/>
      <c r="K2" s="43"/>
      <c r="L2" s="43"/>
      <c r="M2" s="43"/>
      <c r="N2" s="43"/>
      <c r="O2" s="43"/>
      <c r="P2" s="43"/>
      <c r="Q2" s="43"/>
      <c r="R2" s="43"/>
      <c r="S2" s="43"/>
      <c r="T2" s="43"/>
      <c r="U2" s="43"/>
      <c r="V2" s="43"/>
      <c r="W2" s="43"/>
      <c r="X2" s="43"/>
      <c r="Y2" s="43"/>
      <c r="Z2" s="43"/>
    </row>
    <row r="3">
      <c r="A3" s="80">
        <v>1.0</v>
      </c>
      <c r="B3" s="96" t="s">
        <v>107</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108</v>
      </c>
      <c r="C4" s="98">
        <f t="shared" si="1"/>
        <v>415669</v>
      </c>
      <c r="D4" s="99">
        <v>415669.0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109</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110</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111</v>
      </c>
      <c r="C7" s="98">
        <f t="shared" si="1"/>
        <v>792912</v>
      </c>
      <c r="D7" s="99">
        <v>611002.0</v>
      </c>
      <c r="E7" s="99">
        <v>90331.0</v>
      </c>
      <c r="F7" s="99">
        <v>91579.0</v>
      </c>
      <c r="G7" s="43"/>
      <c r="H7" s="43"/>
      <c r="I7" s="43"/>
      <c r="J7" s="43"/>
      <c r="K7" s="43"/>
      <c r="L7" s="43"/>
      <c r="M7" s="43"/>
      <c r="N7" s="43"/>
      <c r="O7" s="43"/>
      <c r="P7" s="43"/>
      <c r="Q7" s="43"/>
      <c r="R7" s="43"/>
      <c r="S7" s="43"/>
      <c r="T7" s="43"/>
      <c r="U7" s="43"/>
      <c r="V7" s="43"/>
      <c r="W7" s="43"/>
      <c r="X7" s="43"/>
      <c r="Y7" s="43"/>
      <c r="Z7" s="43"/>
    </row>
    <row r="8">
      <c r="A8" s="80">
        <v>6.0</v>
      </c>
      <c r="B8" s="96" t="s">
        <v>112</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113</v>
      </c>
      <c r="C9" s="98">
        <f t="shared" si="1"/>
        <v>5994965</v>
      </c>
      <c r="D9" s="99">
        <v>4622579.0</v>
      </c>
      <c r="E9" s="99">
        <v>681629.0</v>
      </c>
      <c r="F9" s="99">
        <v>690757.0</v>
      </c>
      <c r="G9" s="43"/>
      <c r="H9" s="43"/>
      <c r="I9" s="43"/>
      <c r="J9" s="43"/>
      <c r="K9" s="43"/>
      <c r="L9" s="43"/>
      <c r="M9" s="43"/>
      <c r="N9" s="43"/>
      <c r="O9" s="43"/>
      <c r="P9" s="43"/>
      <c r="Q9" s="43"/>
      <c r="R9" s="43"/>
      <c r="S9" s="43"/>
      <c r="T9" s="43"/>
      <c r="U9" s="43"/>
      <c r="V9" s="43"/>
      <c r="W9" s="43"/>
      <c r="X9" s="43"/>
      <c r="Y9" s="43"/>
      <c r="Z9" s="43"/>
    </row>
    <row r="10">
      <c r="A10" s="80">
        <v>8.0</v>
      </c>
      <c r="B10" s="96" t="s">
        <v>114</v>
      </c>
      <c r="C10" s="98">
        <f t="shared" si="1"/>
        <v>932461</v>
      </c>
      <c r="D10" s="99">
        <v>711676.0</v>
      </c>
      <c r="E10" s="99">
        <v>109307.0</v>
      </c>
      <c r="F10" s="99">
        <v>111478.0</v>
      </c>
      <c r="G10" s="43"/>
      <c r="H10" s="43"/>
      <c r="I10" s="43"/>
      <c r="J10" s="43"/>
      <c r="K10" s="43"/>
      <c r="L10" s="43"/>
      <c r="M10" s="43"/>
      <c r="N10" s="43"/>
      <c r="O10" s="43"/>
      <c r="P10" s="43"/>
      <c r="Q10" s="43"/>
      <c r="R10" s="43"/>
      <c r="S10" s="43"/>
      <c r="T10" s="43"/>
      <c r="U10" s="43"/>
      <c r="V10" s="43"/>
      <c r="W10" s="43"/>
      <c r="X10" s="43"/>
      <c r="Y10" s="43"/>
      <c r="Z10" s="43"/>
    </row>
    <row r="11">
      <c r="A11" s="45">
        <v>9.0</v>
      </c>
      <c r="B11" s="46" t="s">
        <v>115</v>
      </c>
      <c r="C11" s="98">
        <f t="shared" si="1"/>
        <v>579299</v>
      </c>
      <c r="D11" s="99">
        <v>442135.0</v>
      </c>
      <c r="E11" s="99">
        <v>67907.0</v>
      </c>
      <c r="F11" s="99">
        <v>69257.0</v>
      </c>
      <c r="G11" s="43"/>
      <c r="H11" s="43"/>
      <c r="I11" s="43"/>
      <c r="J11" s="43"/>
      <c r="K11" s="43"/>
      <c r="L11" s="43"/>
      <c r="M11" s="43"/>
      <c r="N11" s="43"/>
      <c r="O11" s="43"/>
      <c r="P11" s="43"/>
      <c r="Q11" s="43"/>
      <c r="R11" s="43"/>
      <c r="S11" s="43"/>
      <c r="T11" s="43"/>
      <c r="U11" s="43"/>
      <c r="V11" s="43"/>
      <c r="W11" s="43"/>
      <c r="X11" s="43"/>
      <c r="Y11" s="43"/>
      <c r="Z11" s="43"/>
    </row>
    <row r="12">
      <c r="A12" s="45">
        <v>10.0</v>
      </c>
      <c r="B12" s="46" t="s">
        <v>116</v>
      </c>
      <c r="C12" s="98">
        <f t="shared" si="1"/>
        <v>568524</v>
      </c>
      <c r="D12" s="99">
        <v>437952.0</v>
      </c>
      <c r="E12" s="99">
        <v>64832.0</v>
      </c>
      <c r="F12" s="99">
        <v>65740.0</v>
      </c>
      <c r="G12" s="43"/>
      <c r="H12" s="43"/>
      <c r="I12" s="43"/>
      <c r="J12" s="43"/>
      <c r="K12" s="43"/>
      <c r="L12" s="43"/>
      <c r="M12" s="43"/>
      <c r="N12" s="43"/>
      <c r="O12" s="43"/>
      <c r="P12" s="43"/>
      <c r="Q12" s="43"/>
      <c r="R12" s="43"/>
      <c r="S12" s="43"/>
      <c r="T12" s="43"/>
      <c r="U12" s="43"/>
      <c r="V12" s="43"/>
      <c r="W12" s="43"/>
      <c r="X12" s="43"/>
      <c r="Y12" s="43"/>
      <c r="Z12" s="43"/>
    </row>
    <row r="13">
      <c r="A13" s="45">
        <v>11.0</v>
      </c>
      <c r="B13" s="46" t="s">
        <v>117</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118</v>
      </c>
      <c r="B14" s="46" t="s">
        <v>119</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120</v>
      </c>
      <c r="C15" s="98">
        <f t="shared" si="1"/>
        <v>45843</v>
      </c>
      <c r="D15" s="99">
        <v>24940.0</v>
      </c>
      <c r="E15" s="99">
        <v>17021.0</v>
      </c>
      <c r="F15" s="99">
        <v>3882.0</v>
      </c>
      <c r="G15" s="43"/>
      <c r="H15" s="43"/>
      <c r="I15" s="43"/>
      <c r="J15" s="43"/>
      <c r="K15" s="43"/>
      <c r="L15" s="43"/>
      <c r="M15" s="43"/>
      <c r="N15" s="43"/>
      <c r="O15" s="43"/>
      <c r="P15" s="43"/>
      <c r="Q15" s="43"/>
      <c r="R15" s="43"/>
      <c r="S15" s="43"/>
      <c r="T15" s="43"/>
      <c r="U15" s="43"/>
      <c r="V15" s="43"/>
      <c r="W15" s="43"/>
      <c r="X15" s="43"/>
      <c r="Y15" s="43"/>
      <c r="Z15" s="43"/>
    </row>
    <row r="16">
      <c r="A16" s="45" t="s">
        <v>50</v>
      </c>
      <c r="B16" s="46" t="s">
        <v>121</v>
      </c>
      <c r="C16" s="98">
        <f t="shared" si="1"/>
        <v>70493</v>
      </c>
      <c r="D16" s="99">
        <v>38349.0</v>
      </c>
      <c r="E16" s="99">
        <v>26174.0</v>
      </c>
      <c r="F16" s="99">
        <v>5970.0</v>
      </c>
      <c r="G16" s="43"/>
      <c r="H16" s="43"/>
      <c r="I16" s="43"/>
      <c r="J16" s="43"/>
      <c r="K16" s="43"/>
      <c r="L16" s="43"/>
      <c r="M16" s="43"/>
      <c r="N16" s="43"/>
      <c r="O16" s="43"/>
      <c r="P16" s="43"/>
      <c r="Q16" s="43"/>
      <c r="R16" s="43"/>
      <c r="S16" s="43"/>
      <c r="T16" s="43"/>
      <c r="U16" s="43"/>
      <c r="V16" s="43"/>
      <c r="W16" s="43"/>
      <c r="X16" s="43"/>
      <c r="Y16" s="43"/>
      <c r="Z16" s="43"/>
    </row>
    <row r="17">
      <c r="A17" s="45" t="s">
        <v>52</v>
      </c>
      <c r="B17" s="46" t="s">
        <v>122</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123</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124</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125</v>
      </c>
      <c r="C20" s="98">
        <f t="shared" si="1"/>
        <v>372540</v>
      </c>
      <c r="D20" s="99">
        <v>203871.0</v>
      </c>
      <c r="E20" s="99">
        <v>139328.0</v>
      </c>
      <c r="F20" s="99">
        <v>29341.0</v>
      </c>
      <c r="G20" s="43"/>
      <c r="H20" s="43"/>
      <c r="I20" s="43"/>
      <c r="J20" s="43"/>
      <c r="K20" s="43"/>
      <c r="L20" s="43"/>
      <c r="M20" s="43"/>
      <c r="N20" s="43"/>
      <c r="O20" s="43"/>
      <c r="P20" s="43"/>
      <c r="Q20" s="43"/>
      <c r="R20" s="43"/>
      <c r="S20" s="43"/>
      <c r="T20" s="43"/>
      <c r="U20" s="43"/>
      <c r="V20" s="43"/>
      <c r="W20" s="43"/>
      <c r="X20" s="43"/>
      <c r="Y20" s="43"/>
      <c r="Z20" s="43"/>
    </row>
    <row r="21">
      <c r="A21" s="45">
        <v>12.0</v>
      </c>
      <c r="B21" s="46" t="s">
        <v>126</v>
      </c>
      <c r="C21" s="98">
        <f t="shared" si="1"/>
        <v>99078</v>
      </c>
      <c r="D21" s="99">
        <v>58416.0</v>
      </c>
      <c r="E21" s="99">
        <v>32385.0</v>
      </c>
      <c r="F21" s="99">
        <v>8277.0</v>
      </c>
      <c r="G21" s="43"/>
      <c r="H21" s="43"/>
      <c r="I21" s="43"/>
      <c r="J21" s="43"/>
      <c r="K21" s="43"/>
      <c r="L21" s="43"/>
      <c r="M21" s="43"/>
      <c r="N21" s="43"/>
      <c r="O21" s="43"/>
      <c r="P21" s="43"/>
      <c r="Q21" s="43"/>
      <c r="R21" s="43"/>
      <c r="S21" s="43"/>
      <c r="T21" s="43"/>
      <c r="U21" s="43"/>
      <c r="V21" s="43"/>
      <c r="W21" s="43"/>
      <c r="X21" s="43"/>
      <c r="Y21" s="43"/>
      <c r="Z21" s="43"/>
    </row>
    <row r="22">
      <c r="A22" s="45">
        <v>13.0</v>
      </c>
      <c r="B22" s="46" t="s">
        <v>127</v>
      </c>
      <c r="C22" s="98">
        <f t="shared" si="1"/>
        <v>2233400</v>
      </c>
      <c r="D22" s="99">
        <v>1991271.0</v>
      </c>
      <c r="E22" s="99">
        <v>127012.0</v>
      </c>
      <c r="F22" s="99">
        <v>115117.0</v>
      </c>
      <c r="G22" s="43"/>
      <c r="H22" s="43"/>
      <c r="I22" s="43"/>
      <c r="J22" s="43"/>
      <c r="K22" s="43"/>
      <c r="L22" s="43"/>
      <c r="M22" s="43"/>
      <c r="N22" s="43"/>
      <c r="O22" s="43"/>
      <c r="P22" s="43"/>
      <c r="Q22" s="43"/>
      <c r="R22" s="43"/>
      <c r="S22" s="43"/>
      <c r="T22" s="43"/>
      <c r="U22" s="43"/>
      <c r="V22" s="43"/>
      <c r="W22" s="43"/>
      <c r="X22" s="43"/>
      <c r="Y22" s="43"/>
      <c r="Z22" s="43"/>
    </row>
    <row r="23">
      <c r="A23" s="45">
        <v>14.0</v>
      </c>
      <c r="B23" s="46" t="s">
        <v>128</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129</v>
      </c>
      <c r="C25" s="98">
        <f t="shared" si="1"/>
        <v>1953527</v>
      </c>
      <c r="D25" s="99">
        <v>1569570.0</v>
      </c>
      <c r="E25" s="99">
        <v>169000.0</v>
      </c>
      <c r="F25" s="99">
        <v>214957.0</v>
      </c>
      <c r="G25" s="43"/>
      <c r="H25" s="43"/>
      <c r="I25" s="43"/>
      <c r="J25" s="43"/>
      <c r="K25" s="43"/>
      <c r="L25" s="43"/>
      <c r="M25" s="43"/>
      <c r="N25" s="43"/>
      <c r="O25" s="43"/>
      <c r="P25" s="43"/>
      <c r="Q25" s="43"/>
      <c r="R25" s="43"/>
      <c r="S25" s="43"/>
      <c r="T25" s="43"/>
      <c r="U25" s="43"/>
      <c r="V25" s="43"/>
      <c r="W25" s="43"/>
      <c r="X25" s="43"/>
      <c r="Y25" s="43"/>
      <c r="Z25" s="43"/>
    </row>
    <row r="26">
      <c r="A26" s="45">
        <v>17.0</v>
      </c>
      <c r="B26" s="46" t="s">
        <v>130</v>
      </c>
      <c r="C26" s="98">
        <f t="shared" si="1"/>
        <v>305260</v>
      </c>
      <c r="D26" s="99">
        <v>276135.0</v>
      </c>
      <c r="E26" s="99">
        <v>14148.0</v>
      </c>
      <c r="F26" s="99">
        <v>14977.0</v>
      </c>
      <c r="G26" s="43"/>
      <c r="H26" s="43"/>
      <c r="I26" s="43"/>
      <c r="J26" s="43"/>
      <c r="K26" s="43"/>
      <c r="L26" s="43"/>
      <c r="M26" s="43"/>
      <c r="N26" s="43"/>
      <c r="O26" s="43"/>
      <c r="P26" s="43"/>
      <c r="Q26" s="43"/>
      <c r="R26" s="43"/>
      <c r="S26" s="43"/>
      <c r="T26" s="43"/>
      <c r="U26" s="43"/>
      <c r="V26" s="43"/>
      <c r="W26" s="43"/>
      <c r="X26" s="43"/>
      <c r="Y26" s="43"/>
      <c r="Z26" s="43"/>
    </row>
    <row r="27">
      <c r="A27" s="80">
        <v>18.0</v>
      </c>
      <c r="B27" s="96" t="s">
        <v>131</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132</v>
      </c>
      <c r="C28" s="98">
        <f t="shared" si="1"/>
        <v>36106</v>
      </c>
      <c r="D28" s="99">
        <v>28985.0</v>
      </c>
      <c r="E28" s="99">
        <v>4126.0</v>
      </c>
      <c r="F28" s="99">
        <v>2995.0</v>
      </c>
      <c r="G28" s="43"/>
      <c r="H28" s="43"/>
      <c r="I28" s="43"/>
      <c r="J28" s="43"/>
      <c r="K28" s="43"/>
      <c r="L28" s="43"/>
      <c r="M28" s="43"/>
      <c r="N28" s="43"/>
      <c r="O28" s="43"/>
      <c r="P28" s="43"/>
      <c r="Q28" s="43"/>
      <c r="R28" s="43"/>
      <c r="S28" s="43"/>
      <c r="T28" s="43"/>
      <c r="U28" s="43"/>
      <c r="V28" s="43"/>
      <c r="W28" s="43"/>
      <c r="X28" s="43"/>
      <c r="Y28" s="43"/>
      <c r="Z28" s="43"/>
    </row>
    <row r="29">
      <c r="A29" s="45">
        <v>20.0</v>
      </c>
      <c r="B29" s="46" t="s">
        <v>133</v>
      </c>
      <c r="C29" s="98">
        <f t="shared" si="1"/>
        <v>7381</v>
      </c>
      <c r="D29" s="99">
        <v>4868.0</v>
      </c>
      <c r="E29" s="99">
        <v>1351.0</v>
      </c>
      <c r="F29" s="99">
        <v>1162.0</v>
      </c>
      <c r="G29" s="43"/>
      <c r="H29" s="43"/>
      <c r="I29" s="43"/>
      <c r="J29" s="43"/>
      <c r="K29" s="43"/>
      <c r="L29" s="43"/>
      <c r="M29" s="43"/>
      <c r="N29" s="43"/>
      <c r="O29" s="43"/>
      <c r="P29" s="43"/>
      <c r="Q29" s="43"/>
      <c r="R29" s="43"/>
      <c r="S29" s="43"/>
      <c r="T29" s="43"/>
      <c r="U29" s="43"/>
      <c r="V29" s="43"/>
      <c r="W29" s="43"/>
      <c r="X29" s="43"/>
      <c r="Y29" s="43"/>
      <c r="Z29" s="43"/>
    </row>
    <row r="30">
      <c r="A30" s="45">
        <v>21.0</v>
      </c>
      <c r="B30" s="46" t="s">
        <v>134</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135</v>
      </c>
      <c r="C31" s="98">
        <f t="shared" si="1"/>
        <v>809187</v>
      </c>
      <c r="D31" s="99">
        <v>809187.0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136</v>
      </c>
      <c r="C32" s="98">
        <f t="shared" si="1"/>
        <v>29661</v>
      </c>
      <c r="D32" s="99">
        <v>19561.0</v>
      </c>
      <c r="E32" s="99">
        <v>5431.0</v>
      </c>
      <c r="F32" s="99">
        <v>4669.0</v>
      </c>
      <c r="G32" s="43"/>
      <c r="H32" s="43"/>
      <c r="I32" s="43"/>
      <c r="J32" s="43"/>
      <c r="K32" s="43"/>
      <c r="L32" s="43"/>
      <c r="M32" s="43"/>
      <c r="N32" s="43"/>
      <c r="O32" s="43"/>
      <c r="P32" s="43"/>
      <c r="Q32" s="43"/>
      <c r="R32" s="43"/>
      <c r="S32" s="43"/>
      <c r="T32" s="43"/>
      <c r="U32" s="43"/>
      <c r="V32" s="43"/>
      <c r="W32" s="43"/>
      <c r="X32" s="43"/>
      <c r="Y32" s="43"/>
      <c r="Z32" s="43"/>
    </row>
    <row r="33">
      <c r="A33" s="45">
        <v>24.0</v>
      </c>
      <c r="B33" s="46" t="s">
        <v>137</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118</v>
      </c>
      <c r="B34" s="102" t="s">
        <v>138</v>
      </c>
      <c r="C34" s="98">
        <f t="shared" si="1"/>
        <v>16162</v>
      </c>
      <c r="D34" s="99">
        <v>10659.0</v>
      </c>
      <c r="E34" s="99">
        <v>2959.0</v>
      </c>
      <c r="F34" s="99">
        <v>2544.0</v>
      </c>
      <c r="G34" s="43"/>
      <c r="H34" s="43"/>
      <c r="I34" s="43"/>
      <c r="J34" s="43"/>
      <c r="K34" s="43"/>
      <c r="L34" s="43"/>
      <c r="M34" s="43"/>
      <c r="N34" s="43"/>
      <c r="O34" s="43"/>
      <c r="P34" s="43"/>
      <c r="Q34" s="43"/>
      <c r="R34" s="43"/>
      <c r="S34" s="43"/>
      <c r="T34" s="43"/>
      <c r="U34" s="43"/>
      <c r="V34" s="43"/>
      <c r="W34" s="43"/>
      <c r="X34" s="43"/>
      <c r="Y34" s="43"/>
      <c r="Z34" s="43"/>
    </row>
    <row r="35">
      <c r="A35" s="45" t="s">
        <v>48</v>
      </c>
      <c r="B35" s="103" t="s">
        <v>139</v>
      </c>
      <c r="C35" s="98">
        <f t="shared" si="1"/>
        <v>4745</v>
      </c>
      <c r="D35" s="99">
        <v>796.0</v>
      </c>
      <c r="E35" s="99">
        <v>1862.0</v>
      </c>
      <c r="F35" s="99">
        <v>2087.0</v>
      </c>
      <c r="G35" s="43"/>
      <c r="H35" s="43"/>
      <c r="I35" s="43"/>
      <c r="J35" s="43"/>
      <c r="K35" s="43"/>
      <c r="L35" s="43"/>
      <c r="M35" s="43"/>
      <c r="N35" s="43"/>
      <c r="O35" s="43"/>
      <c r="P35" s="43"/>
      <c r="Q35" s="43"/>
      <c r="R35" s="43"/>
      <c r="S35" s="43"/>
      <c r="T35" s="43"/>
      <c r="U35" s="43"/>
      <c r="V35" s="43"/>
      <c r="W35" s="43"/>
      <c r="X35" s="43"/>
      <c r="Y35" s="43"/>
      <c r="Z35" s="43"/>
    </row>
    <row r="36">
      <c r="A36" s="45" t="s">
        <v>50</v>
      </c>
      <c r="B36" s="103" t="s">
        <v>140</v>
      </c>
      <c r="C36" s="98">
        <f t="shared" si="1"/>
        <v>376113</v>
      </c>
      <c r="D36" s="99">
        <v>248040.0</v>
      </c>
      <c r="E36" s="99">
        <v>68871.0</v>
      </c>
      <c r="F36" s="99">
        <v>59202.0</v>
      </c>
      <c r="G36" s="43"/>
      <c r="H36" s="43"/>
      <c r="I36" s="43"/>
      <c r="J36" s="43"/>
      <c r="K36" s="43"/>
      <c r="L36" s="43"/>
      <c r="M36" s="43"/>
      <c r="N36" s="43"/>
      <c r="O36" s="43"/>
      <c r="P36" s="43"/>
      <c r="Q36" s="43"/>
      <c r="R36" s="43"/>
      <c r="S36" s="43"/>
      <c r="T36" s="43"/>
      <c r="U36" s="43"/>
      <c r="V36" s="43"/>
      <c r="W36" s="43"/>
      <c r="X36" s="43"/>
      <c r="Y36" s="43"/>
      <c r="Z36" s="43"/>
    </row>
    <row r="37">
      <c r="A37" s="45" t="s">
        <v>52</v>
      </c>
      <c r="B37" s="103" t="s">
        <v>141</v>
      </c>
      <c r="C37" s="98">
        <f t="shared" si="1"/>
        <v>48372</v>
      </c>
      <c r="D37" s="99">
        <v>31899.0</v>
      </c>
      <c r="E37" s="99">
        <v>8859.0</v>
      </c>
      <c r="F37" s="99">
        <v>7614.0</v>
      </c>
      <c r="G37" s="43"/>
      <c r="H37" s="43"/>
      <c r="I37" s="43"/>
      <c r="J37" s="43"/>
      <c r="K37" s="43"/>
      <c r="L37" s="43"/>
      <c r="M37" s="43"/>
      <c r="N37" s="43"/>
      <c r="O37" s="43"/>
      <c r="P37" s="43"/>
      <c r="Q37" s="43"/>
      <c r="R37" s="43"/>
      <c r="S37" s="43"/>
      <c r="T37" s="43"/>
      <c r="U37" s="43"/>
      <c r="V37" s="43"/>
      <c r="W37" s="43"/>
      <c r="X37" s="43"/>
      <c r="Y37" s="43"/>
      <c r="Z37" s="43"/>
    </row>
    <row r="38">
      <c r="A38" s="45" t="s">
        <v>54</v>
      </c>
      <c r="B38" s="46" t="s">
        <v>142</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143</v>
      </c>
      <c r="C40" s="104">
        <f t="shared" ref="C40:F40" si="2">sum(C3:C39)</f>
        <v>15691698</v>
      </c>
      <c r="D40" s="104">
        <f t="shared" si="2"/>
        <v>12557560</v>
      </c>
      <c r="E40" s="104">
        <f t="shared" si="2"/>
        <v>1632533</v>
      </c>
      <c r="F40" s="104">
        <f t="shared" si="2"/>
        <v>1501605</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GIRLS SCOUTS COUNCIL OF THE NATION'S CAPITAL</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144</v>
      </c>
      <c r="B2" s="45">
        <v>1.0</v>
      </c>
      <c r="C2" s="46" t="s">
        <v>145</v>
      </c>
      <c r="D2" s="111"/>
      <c r="E2" s="112">
        <v>1.3065376E7</v>
      </c>
      <c r="F2" s="43"/>
      <c r="G2" s="43"/>
      <c r="H2" s="43"/>
      <c r="I2" s="43"/>
      <c r="J2" s="43"/>
      <c r="K2" s="43"/>
      <c r="L2" s="43"/>
      <c r="M2" s="43"/>
      <c r="N2" s="43"/>
      <c r="O2" s="43"/>
      <c r="P2" s="43"/>
      <c r="Q2" s="43"/>
      <c r="R2" s="43"/>
      <c r="S2" s="43"/>
      <c r="T2" s="43"/>
      <c r="U2" s="43"/>
      <c r="V2" s="43"/>
      <c r="W2" s="43"/>
      <c r="X2" s="43"/>
      <c r="Y2" s="43"/>
      <c r="Z2" s="43"/>
    </row>
    <row r="3">
      <c r="A3" s="49"/>
      <c r="B3" s="45">
        <v>2.0</v>
      </c>
      <c r="C3" s="46" t="s">
        <v>146</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147</v>
      </c>
      <c r="D4" s="111"/>
      <c r="E4" s="112">
        <v>143600.0</v>
      </c>
      <c r="F4" s="43"/>
      <c r="G4" s="43"/>
      <c r="H4" s="43"/>
      <c r="I4" s="43"/>
      <c r="J4" s="43"/>
      <c r="K4" s="43"/>
      <c r="L4" s="43"/>
      <c r="M4" s="43"/>
      <c r="N4" s="43"/>
      <c r="O4" s="43"/>
      <c r="P4" s="43"/>
      <c r="Q4" s="43"/>
      <c r="R4" s="43"/>
      <c r="S4" s="43"/>
      <c r="T4" s="43"/>
      <c r="U4" s="43"/>
      <c r="V4" s="43"/>
      <c r="W4" s="43"/>
      <c r="X4" s="43"/>
      <c r="Y4" s="43"/>
      <c r="Z4" s="43"/>
    </row>
    <row r="5">
      <c r="A5" s="49"/>
      <c r="B5" s="45">
        <v>4.0</v>
      </c>
      <c r="C5" s="46" t="s">
        <v>148</v>
      </c>
      <c r="D5" s="113"/>
      <c r="E5" s="112">
        <v>818251.0</v>
      </c>
      <c r="F5" s="43"/>
      <c r="G5" s="43"/>
      <c r="H5" s="43"/>
      <c r="I5" s="43"/>
      <c r="J5" s="43"/>
      <c r="K5" s="43"/>
      <c r="L5" s="43"/>
      <c r="M5" s="43"/>
      <c r="N5" s="43"/>
      <c r="O5" s="43"/>
      <c r="P5" s="43"/>
      <c r="Q5" s="43"/>
      <c r="R5" s="43"/>
      <c r="S5" s="43"/>
      <c r="T5" s="43"/>
      <c r="U5" s="43"/>
      <c r="V5" s="43"/>
      <c r="W5" s="43"/>
      <c r="X5" s="43"/>
      <c r="Y5" s="43"/>
      <c r="Z5" s="43"/>
    </row>
    <row r="6">
      <c r="A6" s="49"/>
      <c r="B6" s="45">
        <v>5.0</v>
      </c>
      <c r="C6" s="51" t="s">
        <v>149</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150</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151</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152</v>
      </c>
      <c r="D9" s="113"/>
      <c r="E9" s="112">
        <v>353474.0</v>
      </c>
      <c r="F9" s="43"/>
      <c r="G9" s="43"/>
      <c r="H9" s="43"/>
      <c r="I9" s="43"/>
      <c r="J9" s="43"/>
      <c r="K9" s="43"/>
      <c r="L9" s="43"/>
      <c r="M9" s="43"/>
      <c r="N9" s="43"/>
      <c r="O9" s="43"/>
      <c r="P9" s="43"/>
      <c r="Q9" s="43"/>
      <c r="R9" s="43"/>
      <c r="S9" s="43"/>
      <c r="T9" s="43"/>
      <c r="U9" s="43"/>
      <c r="V9" s="43"/>
      <c r="W9" s="43"/>
      <c r="X9" s="43"/>
      <c r="Y9" s="43"/>
      <c r="Z9" s="43"/>
    </row>
    <row r="10">
      <c r="A10" s="49"/>
      <c r="B10" s="45">
        <v>9.0</v>
      </c>
      <c r="C10" s="46" t="s">
        <v>153</v>
      </c>
      <c r="D10" s="111"/>
      <c r="E10" s="112">
        <v>448262.0</v>
      </c>
      <c r="F10" s="43"/>
      <c r="G10" s="43"/>
      <c r="H10" s="43"/>
      <c r="I10" s="43"/>
      <c r="J10" s="43"/>
      <c r="K10" s="43"/>
      <c r="L10" s="43"/>
      <c r="M10" s="43"/>
      <c r="N10" s="43"/>
      <c r="O10" s="43"/>
      <c r="P10" s="43"/>
      <c r="Q10" s="43"/>
      <c r="R10" s="43"/>
      <c r="S10" s="43"/>
      <c r="T10" s="43"/>
      <c r="U10" s="43"/>
      <c r="V10" s="43"/>
      <c r="W10" s="43"/>
      <c r="X10" s="43"/>
      <c r="Y10" s="43"/>
      <c r="Z10" s="43"/>
    </row>
    <row r="11">
      <c r="A11" s="49"/>
      <c r="B11" s="45" t="s">
        <v>154</v>
      </c>
      <c r="C11" s="46" t="s">
        <v>155</v>
      </c>
      <c r="D11" s="112">
        <v>3.3582354E7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156</v>
      </c>
      <c r="C12" s="46" t="s">
        <v>157</v>
      </c>
      <c r="D12" s="112">
        <v>8175093.0</v>
      </c>
      <c r="E12" s="109">
        <f>D11-D12</f>
        <v>25407261</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158</v>
      </c>
      <c r="D13" s="113"/>
      <c r="E13" s="112">
        <v>1.3606918E7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159</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160</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161</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162</v>
      </c>
      <c r="D17" s="113"/>
      <c r="E17" s="112">
        <v>123115.0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163</v>
      </c>
      <c r="D18" s="114"/>
      <c r="E18" s="115">
        <f>sum(E2:E17)</f>
        <v>53966257</v>
      </c>
      <c r="F18" s="43"/>
      <c r="G18" s="43"/>
      <c r="H18" s="43"/>
      <c r="I18" s="43"/>
      <c r="J18" s="43"/>
      <c r="K18" s="43"/>
      <c r="L18" s="43"/>
      <c r="M18" s="43"/>
      <c r="N18" s="43"/>
      <c r="O18" s="43"/>
      <c r="P18" s="43"/>
      <c r="Q18" s="43"/>
      <c r="R18" s="43"/>
      <c r="S18" s="43"/>
      <c r="T18" s="43"/>
      <c r="U18" s="43"/>
      <c r="V18" s="43"/>
      <c r="W18" s="43"/>
      <c r="X18" s="43"/>
      <c r="Y18" s="43"/>
      <c r="Z18" s="43"/>
    </row>
    <row r="19">
      <c r="A19" s="44" t="s">
        <v>164</v>
      </c>
      <c r="B19" s="116">
        <v>17.0</v>
      </c>
      <c r="C19" s="117" t="s">
        <v>165</v>
      </c>
      <c r="D19" s="118"/>
      <c r="E19" s="112">
        <v>1302113.0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166</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167</v>
      </c>
      <c r="D21" s="118"/>
      <c r="E21" s="112">
        <v>35905.0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168</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169</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170</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171</v>
      </c>
      <c r="D25" s="122"/>
      <c r="E25" s="119">
        <v>140660.0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172</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173</v>
      </c>
      <c r="D27" s="118"/>
      <c r="E27" s="119">
        <v>721383.0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174</v>
      </c>
      <c r="D28" s="126"/>
      <c r="E28" s="127">
        <f>sum(E19:E27)</f>
        <v>2200061</v>
      </c>
      <c r="F28" s="43"/>
      <c r="G28" s="43"/>
      <c r="H28" s="43"/>
      <c r="I28" s="43"/>
      <c r="J28" s="43"/>
      <c r="K28" s="43"/>
      <c r="L28" s="43"/>
      <c r="M28" s="43"/>
      <c r="N28" s="43"/>
      <c r="O28" s="43"/>
      <c r="P28" s="43"/>
      <c r="Q28" s="43"/>
      <c r="R28" s="43"/>
      <c r="S28" s="43"/>
      <c r="T28" s="43"/>
      <c r="U28" s="43"/>
      <c r="V28" s="43"/>
      <c r="W28" s="43"/>
      <c r="X28" s="43"/>
      <c r="Y28" s="43"/>
      <c r="Z28" s="43"/>
    </row>
    <row r="29">
      <c r="A29" s="65" t="s">
        <v>175</v>
      </c>
      <c r="B29" s="128"/>
      <c r="C29" s="129" t="s">
        <v>176</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177</v>
      </c>
      <c r="D30" s="118"/>
      <c r="E30" s="112">
        <v>4.75118E7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178</v>
      </c>
      <c r="D31" s="118"/>
      <c r="E31" s="112">
        <v>4254396.0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179</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180</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181</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182</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183</v>
      </c>
      <c r="D36" s="132"/>
      <c r="E36" s="127">
        <f>sum(E30:E35)</f>
        <v>51766196</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184</v>
      </c>
      <c r="D37" s="136"/>
      <c r="E37" s="137">
        <f>E36+E28</f>
        <v>53966257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GIRLS SCOUTS COUNCIL OF THE NATION'S CAPITAL</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185</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186</v>
      </c>
      <c r="C3" s="145" t="s">
        <v>187</v>
      </c>
      <c r="D3" s="146">
        <f>'Expenses 2021'!C40</f>
        <v>15691698</v>
      </c>
      <c r="E3" s="147"/>
      <c r="F3" s="43"/>
      <c r="G3" s="43"/>
      <c r="H3" s="43"/>
      <c r="I3" s="43"/>
      <c r="J3" s="43"/>
      <c r="K3" s="43"/>
      <c r="L3" s="43"/>
      <c r="M3" s="43"/>
      <c r="N3" s="43"/>
      <c r="O3" s="43"/>
      <c r="P3" s="43"/>
      <c r="Q3" s="43"/>
      <c r="R3" s="43"/>
      <c r="S3" s="43"/>
      <c r="T3" s="43"/>
      <c r="U3" s="43"/>
      <c r="V3" s="43"/>
      <c r="W3" s="43"/>
      <c r="X3" s="43"/>
      <c r="Y3" s="43"/>
    </row>
    <row r="4">
      <c r="A4" s="139"/>
      <c r="B4" s="49"/>
      <c r="C4" s="145" t="s">
        <v>188</v>
      </c>
      <c r="D4" s="146">
        <f>'Expenses 2021'!C31</f>
        <v>809187</v>
      </c>
      <c r="E4" s="147"/>
      <c r="F4" s="43"/>
      <c r="G4" s="43"/>
      <c r="H4" s="43"/>
      <c r="I4" s="43"/>
      <c r="J4" s="43"/>
      <c r="K4" s="43"/>
      <c r="L4" s="43"/>
      <c r="M4" s="43"/>
      <c r="N4" s="43"/>
      <c r="O4" s="43"/>
      <c r="P4" s="43"/>
      <c r="Q4" s="43"/>
      <c r="R4" s="43"/>
      <c r="S4" s="43"/>
      <c r="T4" s="43"/>
      <c r="U4" s="43"/>
      <c r="V4" s="43"/>
      <c r="W4" s="43"/>
      <c r="X4" s="43"/>
      <c r="Y4" s="43"/>
    </row>
    <row r="5">
      <c r="A5" s="139"/>
      <c r="B5" s="49"/>
      <c r="C5" s="145" t="s">
        <v>189</v>
      </c>
      <c r="D5" s="146">
        <f>D3-D4</f>
        <v>14882511</v>
      </c>
      <c r="E5" s="147"/>
      <c r="F5" s="43"/>
      <c r="G5" s="43"/>
      <c r="H5" s="43"/>
      <c r="I5" s="43"/>
      <c r="J5" s="43"/>
      <c r="K5" s="43"/>
      <c r="L5" s="43"/>
      <c r="M5" s="43"/>
      <c r="N5" s="43"/>
      <c r="O5" s="43"/>
      <c r="P5" s="43"/>
      <c r="Q5" s="43"/>
      <c r="R5" s="43"/>
      <c r="S5" s="43"/>
      <c r="T5" s="43"/>
      <c r="U5" s="43"/>
      <c r="V5" s="43"/>
      <c r="W5" s="43"/>
      <c r="X5" s="43"/>
      <c r="Y5" s="43"/>
    </row>
    <row r="6">
      <c r="A6" s="139"/>
      <c r="B6" s="49"/>
      <c r="C6" s="145" t="s">
        <v>190</v>
      </c>
      <c r="D6" s="146">
        <f>D5/12</f>
        <v>1240209.25</v>
      </c>
      <c r="E6" s="147"/>
      <c r="F6" s="43"/>
      <c r="G6" s="43"/>
      <c r="H6" s="43"/>
      <c r="I6" s="43"/>
      <c r="J6" s="43"/>
      <c r="K6" s="43"/>
      <c r="L6" s="43"/>
      <c r="M6" s="43"/>
      <c r="N6" s="43"/>
      <c r="O6" s="43"/>
      <c r="P6" s="43"/>
      <c r="Q6" s="43"/>
      <c r="R6" s="43"/>
      <c r="S6" s="43"/>
      <c r="T6" s="43"/>
      <c r="U6" s="43"/>
      <c r="V6" s="43"/>
      <c r="W6" s="43"/>
      <c r="X6" s="43"/>
      <c r="Y6" s="43"/>
    </row>
    <row r="7">
      <c r="A7" s="139"/>
      <c r="B7" s="49"/>
      <c r="C7" s="145" t="s">
        <v>191</v>
      </c>
      <c r="D7" s="75">
        <f>'Balance Sheet 2021'!E2+'Balance Sheet 2021'!E3</f>
        <v>13065376</v>
      </c>
      <c r="E7" s="147"/>
      <c r="F7" s="43"/>
      <c r="G7" s="43"/>
      <c r="H7" s="43"/>
      <c r="I7" s="43"/>
      <c r="J7" s="43"/>
      <c r="K7" s="43"/>
      <c r="L7" s="43"/>
      <c r="M7" s="43"/>
      <c r="N7" s="43"/>
      <c r="O7" s="43"/>
      <c r="P7" s="43"/>
      <c r="Q7" s="43"/>
      <c r="R7" s="43"/>
      <c r="S7" s="43"/>
      <c r="T7" s="43"/>
      <c r="U7" s="43"/>
      <c r="V7" s="43"/>
      <c r="W7" s="43"/>
      <c r="X7" s="43"/>
      <c r="Y7" s="43"/>
    </row>
    <row r="8">
      <c r="A8" s="139"/>
      <c r="B8" s="49"/>
      <c r="C8" s="148" t="s">
        <v>185</v>
      </c>
      <c r="D8" s="149">
        <f>D7/D6</f>
        <v>10.5348158</v>
      </c>
      <c r="E8" s="150" t="s">
        <v>192</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193</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194</v>
      </c>
      <c r="C11" s="145" t="s">
        <v>195</v>
      </c>
      <c r="D11" s="75">
        <f>'Balance Sheet 2021'!E30</f>
        <v>47511800</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196</v>
      </c>
      <c r="D12" s="75">
        <f>'Expenses 2021'!C40</f>
        <v>15691698</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197</v>
      </c>
      <c r="D13" s="146">
        <f>D12/12</f>
        <v>1307641.5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193</v>
      </c>
      <c r="D14" s="149">
        <f>D11/D13</f>
        <v>36.33396462</v>
      </c>
      <c r="E14" s="150" t="s">
        <v>192</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198</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199</v>
      </c>
      <c r="C17" s="145" t="s">
        <v>200</v>
      </c>
      <c r="D17" s="75">
        <f>sum('Balance Sheet 2021'!E13:E15)</f>
        <v>13606918</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196</v>
      </c>
      <c r="D18" s="75">
        <f>'Expenses 2021'!C40</f>
        <v>15691698</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197</v>
      </c>
      <c r="D19" s="146">
        <f>D18/12</f>
        <v>1307641.5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201</v>
      </c>
      <c r="D20" s="149">
        <f>D17/D19</f>
        <v>10.40569453</v>
      </c>
      <c r="E20" s="150" t="s">
        <v>192</v>
      </c>
      <c r="F20" s="43"/>
      <c r="G20" s="43"/>
      <c r="H20" s="43"/>
      <c r="I20" s="43"/>
      <c r="J20" s="43"/>
      <c r="K20" s="43"/>
      <c r="L20" s="43"/>
      <c r="M20" s="43"/>
      <c r="N20" s="43"/>
      <c r="O20" s="43"/>
      <c r="P20" s="43"/>
      <c r="Q20" s="43"/>
      <c r="R20" s="43"/>
      <c r="S20" s="43"/>
      <c r="T20" s="43"/>
      <c r="U20" s="43"/>
      <c r="V20" s="43"/>
      <c r="W20" s="43"/>
      <c r="X20" s="43"/>
      <c r="Y20" s="43"/>
    </row>
    <row r="21">
      <c r="A21" s="139"/>
      <c r="B21" s="49"/>
      <c r="C21" s="154" t="s">
        <v>202</v>
      </c>
      <c r="D21" s="155">
        <f>D20+D8</f>
        <v>20.94051033</v>
      </c>
      <c r="E21" s="156" t="s">
        <v>192</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203</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204</v>
      </c>
      <c r="C24" s="160"/>
      <c r="D24" s="161">
        <f>max('Revenues 2021'!E2:E7,'Revenues 2021'!F10:F15)</f>
        <v>12502764</v>
      </c>
      <c r="E24" s="162" t="s">
        <v>205</v>
      </c>
      <c r="F24" s="43"/>
      <c r="G24" s="43"/>
      <c r="H24" s="43"/>
      <c r="I24" s="43"/>
      <c r="J24" s="43"/>
      <c r="K24" s="43"/>
      <c r="L24" s="43"/>
      <c r="M24" s="43"/>
      <c r="N24" s="43"/>
      <c r="O24" s="43"/>
      <c r="P24" s="43"/>
      <c r="Q24" s="43"/>
      <c r="R24" s="43"/>
      <c r="S24" s="43"/>
      <c r="T24" s="43"/>
      <c r="U24" s="43"/>
      <c r="V24" s="43"/>
      <c r="W24" s="43"/>
      <c r="X24" s="43"/>
      <c r="Y24" s="43"/>
    </row>
    <row r="25">
      <c r="A25" s="139"/>
      <c r="B25" s="49"/>
      <c r="C25" s="145" t="s">
        <v>206</v>
      </c>
      <c r="D25" s="146">
        <f>'Revenues 2021'!F44</f>
        <v>26167029</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203</v>
      </c>
      <c r="D26" s="163">
        <f>D24/D25</f>
        <v>0.4778060207</v>
      </c>
      <c r="E26" s="150" t="s">
        <v>207</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208</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209</v>
      </c>
      <c r="C29" s="145" t="s">
        <v>210</v>
      </c>
      <c r="D29" s="75">
        <f>SUM('Expenses 2021'!C7:C9)</f>
        <v>6787877</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211</v>
      </c>
      <c r="D30" s="75">
        <f>SUM('Expenses 2021'!C10:C12)</f>
        <v>2080284</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212</v>
      </c>
      <c r="D31" s="75">
        <f>sum(D29:D30)</f>
        <v>8868161</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187</v>
      </c>
      <c r="D32" s="75">
        <f>'Expenses 2021'!C40</f>
        <v>15691698</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213</v>
      </c>
      <c r="D33" s="163">
        <f>D31/D32</f>
        <v>0.5651498646</v>
      </c>
      <c r="E33" s="150" t="s">
        <v>214</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215</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216</v>
      </c>
      <c r="C36" s="145" t="s">
        <v>217</v>
      </c>
      <c r="D36" s="75">
        <f>SUM('Expenses 2021'!C10:C11)</f>
        <v>1511760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210</v>
      </c>
      <c r="D37" s="75">
        <f>SUM('Expenses 2021'!C7:C9)</f>
        <v>6787877</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215</v>
      </c>
      <c r="D38" s="163">
        <f>D36/D37</f>
        <v>0.2227147015</v>
      </c>
      <c r="E38" s="150" t="s">
        <v>218</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219</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220</v>
      </c>
      <c r="C41" s="148" t="s">
        <v>221</v>
      </c>
      <c r="D41" s="75">
        <f>'Expenses 2021'!D40</f>
        <v>12557560</v>
      </c>
      <c r="E41" s="165">
        <f t="shared" ref="E41:E44" si="1">D41/$D$44</f>
        <v>0.8002677594</v>
      </c>
      <c r="F41" s="43"/>
      <c r="G41" s="43"/>
      <c r="H41" s="43"/>
      <c r="I41" s="43"/>
      <c r="J41" s="43"/>
      <c r="K41" s="43"/>
      <c r="L41" s="43"/>
      <c r="M41" s="43"/>
      <c r="N41" s="43"/>
      <c r="O41" s="43"/>
      <c r="P41" s="43"/>
      <c r="Q41" s="43"/>
      <c r="R41" s="43"/>
      <c r="S41" s="43"/>
      <c r="T41" s="43"/>
      <c r="U41" s="43"/>
      <c r="V41" s="43"/>
      <c r="W41" s="43"/>
      <c r="X41" s="43"/>
      <c r="Y41" s="43"/>
    </row>
    <row r="42">
      <c r="A42" s="139"/>
      <c r="B42" s="49"/>
      <c r="C42" s="148" t="s">
        <v>222</v>
      </c>
      <c r="D42" s="146">
        <f>'Expenses 2021'!E40</f>
        <v>1632533</v>
      </c>
      <c r="E42" s="165">
        <f t="shared" si="1"/>
        <v>0.1040380079</v>
      </c>
      <c r="F42" s="43"/>
      <c r="G42" s="43"/>
      <c r="H42" s="43"/>
      <c r="I42" s="43"/>
      <c r="J42" s="43"/>
      <c r="K42" s="43"/>
      <c r="L42" s="43"/>
      <c r="M42" s="43"/>
      <c r="N42" s="43"/>
      <c r="O42" s="43"/>
      <c r="P42" s="43"/>
      <c r="Q42" s="43"/>
      <c r="R42" s="43"/>
      <c r="S42" s="43"/>
      <c r="T42" s="43"/>
      <c r="U42" s="43"/>
      <c r="V42" s="43"/>
      <c r="W42" s="43"/>
      <c r="X42" s="43"/>
      <c r="Y42" s="43"/>
    </row>
    <row r="43">
      <c r="A43" s="139"/>
      <c r="B43" s="49"/>
      <c r="C43" s="148" t="s">
        <v>223</v>
      </c>
      <c r="D43" s="146">
        <f>'Expenses 2021'!F40</f>
        <v>1501605</v>
      </c>
      <c r="E43" s="165">
        <f t="shared" si="1"/>
        <v>0.09569423271</v>
      </c>
      <c r="F43" s="43"/>
      <c r="G43" s="43"/>
      <c r="H43" s="43"/>
      <c r="I43" s="43"/>
      <c r="J43" s="43"/>
      <c r="K43" s="43"/>
      <c r="L43" s="43"/>
      <c r="M43" s="43"/>
      <c r="N43" s="43"/>
      <c r="O43" s="43"/>
      <c r="P43" s="43"/>
      <c r="Q43" s="43"/>
      <c r="R43" s="43"/>
      <c r="S43" s="43"/>
      <c r="T43" s="43"/>
      <c r="U43" s="43"/>
      <c r="V43" s="43"/>
      <c r="W43" s="43"/>
      <c r="X43" s="43"/>
      <c r="Y43" s="43"/>
    </row>
    <row r="44">
      <c r="A44" s="139"/>
      <c r="B44" s="49"/>
      <c r="C44" s="145" t="s">
        <v>187</v>
      </c>
      <c r="D44" s="146">
        <f>sum(D41:D43)</f>
        <v>15691698</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224</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225</v>
      </c>
      <c r="C47" s="145" t="s">
        <v>226</v>
      </c>
      <c r="D47" s="146">
        <f>'Revenues 2021'!F9</f>
        <v>8563163</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227</v>
      </c>
      <c r="D48" s="146">
        <f>'Expenses 2021'!F40</f>
        <v>1501605</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228</v>
      </c>
      <c r="D49" s="166">
        <f>if(D48=0, "$0",D47/D48)</f>
        <v>5.702673473</v>
      </c>
      <c r="E49" s="150" t="s">
        <v>229</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230</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231</v>
      </c>
      <c r="C52" s="145" t="s">
        <v>232</v>
      </c>
      <c r="D52" s="146">
        <f>sum('Balance Sheet 2021'!E2:E10)</f>
        <v>14828963</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233</v>
      </c>
      <c r="D53" s="146">
        <f>sum('Balance Sheet 2021'!E19:E22)</f>
        <v>1338018</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234</v>
      </c>
      <c r="D54" s="168">
        <f>D52/D53</f>
        <v>11.08278289</v>
      </c>
      <c r="E54" s="150" t="s">
        <v>235</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236</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237</v>
      </c>
      <c r="C57" s="145" t="s">
        <v>238</v>
      </c>
      <c r="D57" s="146">
        <f>sum('Balance Sheet 2021'!E25:E26)</f>
        <v>140660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239</v>
      </c>
      <c r="D58" s="146">
        <f>'Balance Sheet 2021'!E18</f>
        <v>53966257</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240</v>
      </c>
      <c r="D59" s="169">
        <f>D57/D58</f>
        <v>0.002606443504</v>
      </c>
      <c r="E59" s="150" t="s">
        <v>241</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GIRLS SCOUTS COUNCIL OF THE NATION'S CAPITAL</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24324.0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126018.0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1429051.0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3066577.0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4645970</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1.3272606E7</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t="s">
        <v>242</v>
      </c>
      <c r="D11" s="61"/>
      <c r="E11" s="61"/>
      <c r="F11" s="62">
        <v>1567484.0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1139036.0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15979126</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547295.0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243</v>
      </c>
      <c r="D26" s="50">
        <v>6487531.0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6566704.0</v>
      </c>
      <c r="E27" s="50">
        <v>2456151.0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-79173</v>
      </c>
      <c r="E28" s="75">
        <f t="shared" si="2"/>
        <v>-2456151</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-2535324</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54181.0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72849.0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-18668</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1513509.0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738031.0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775478</v>
      </c>
      <c r="G38" s="43"/>
      <c r="H38" s="43"/>
      <c r="I38" s="43"/>
      <c r="J38" s="43"/>
      <c r="K38" s="43"/>
      <c r="L38" s="43"/>
      <c r="M38" s="43"/>
      <c r="N38" s="43"/>
      <c r="O38" s="43"/>
      <c r="P38" s="43"/>
      <c r="Q38" s="43"/>
      <c r="R38" s="43"/>
      <c r="S38" s="43"/>
      <c r="T38" s="43"/>
      <c r="U38" s="43"/>
      <c r="V38" s="43"/>
      <c r="W38" s="43"/>
      <c r="X38" s="43"/>
      <c r="Y38" s="43"/>
      <c r="Z38" s="43"/>
    </row>
    <row r="39">
      <c r="A39" s="49"/>
      <c r="B39" s="45" t="s">
        <v>98</v>
      </c>
      <c r="C39" s="60" t="s">
        <v>99</v>
      </c>
      <c r="D39" s="74"/>
      <c r="E39" s="48">
        <v>48906.0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244</v>
      </c>
      <c r="D40" s="74"/>
      <c r="E40" s="48">
        <v>44361.0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93267</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102</v>
      </c>
      <c r="D44" s="88"/>
      <c r="E44" s="88"/>
      <c r="F44" s="89">
        <f>sum(F16:F43)+F9</f>
        <v>19487144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GIRLS SCOUTS COUNCIL OF THE NATION'S CAPITAL</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103</v>
      </c>
      <c r="D2" s="42" t="s">
        <v>104</v>
      </c>
      <c r="E2" s="42" t="s">
        <v>105</v>
      </c>
      <c r="F2" s="42" t="s">
        <v>106</v>
      </c>
      <c r="G2" s="43"/>
      <c r="H2" s="43"/>
      <c r="I2" s="43"/>
      <c r="J2" s="43"/>
      <c r="K2" s="43"/>
      <c r="L2" s="43"/>
      <c r="M2" s="43"/>
      <c r="N2" s="43"/>
      <c r="O2" s="43"/>
      <c r="P2" s="43"/>
      <c r="Q2" s="43"/>
      <c r="R2" s="43"/>
      <c r="S2" s="43"/>
      <c r="T2" s="43"/>
      <c r="U2" s="43"/>
      <c r="V2" s="43"/>
      <c r="W2" s="43"/>
      <c r="X2" s="43"/>
      <c r="Y2" s="43"/>
      <c r="Z2" s="43"/>
    </row>
    <row r="3">
      <c r="A3" s="80">
        <v>1.0</v>
      </c>
      <c r="B3" s="96" t="s">
        <v>107</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108</v>
      </c>
      <c r="C4" s="98">
        <f t="shared" si="1"/>
        <v>420342</v>
      </c>
      <c r="D4" s="99">
        <v>420342.0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109</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110</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111</v>
      </c>
      <c r="C7" s="98">
        <f t="shared" si="1"/>
        <v>562173</v>
      </c>
      <c r="D7" s="99">
        <v>427366.0</v>
      </c>
      <c r="E7" s="99">
        <v>68417.0</v>
      </c>
      <c r="F7" s="99">
        <v>66390.0</v>
      </c>
      <c r="G7" s="43"/>
      <c r="H7" s="43"/>
      <c r="I7" s="43"/>
      <c r="J7" s="43"/>
      <c r="K7" s="43"/>
      <c r="L7" s="43"/>
      <c r="M7" s="43"/>
      <c r="N7" s="43"/>
      <c r="O7" s="43"/>
      <c r="P7" s="43"/>
      <c r="Q7" s="43"/>
      <c r="R7" s="43"/>
      <c r="S7" s="43"/>
      <c r="T7" s="43"/>
      <c r="U7" s="43"/>
      <c r="V7" s="43"/>
      <c r="W7" s="43"/>
      <c r="X7" s="43"/>
      <c r="Y7" s="43"/>
      <c r="Z7" s="43"/>
    </row>
    <row r="8">
      <c r="A8" s="80">
        <v>6.0</v>
      </c>
      <c r="B8" s="96" t="s">
        <v>112</v>
      </c>
      <c r="C8" s="98">
        <f t="shared" si="1"/>
        <v>61522</v>
      </c>
      <c r="D8" s="99">
        <v>46769.0</v>
      </c>
      <c r="E8" s="99">
        <v>7487.0</v>
      </c>
      <c r="F8" s="99">
        <v>7266.0</v>
      </c>
      <c r="G8" s="43"/>
      <c r="H8" s="43"/>
      <c r="I8" s="43"/>
      <c r="J8" s="43"/>
      <c r="K8" s="43"/>
      <c r="L8" s="43"/>
      <c r="M8" s="43"/>
      <c r="N8" s="43"/>
      <c r="O8" s="43"/>
      <c r="P8" s="43"/>
      <c r="Q8" s="43"/>
      <c r="R8" s="43"/>
      <c r="S8" s="43"/>
      <c r="T8" s="43"/>
      <c r="U8" s="43"/>
      <c r="V8" s="43"/>
      <c r="W8" s="43"/>
      <c r="X8" s="43"/>
      <c r="Y8" s="43"/>
      <c r="Z8" s="43"/>
    </row>
    <row r="9">
      <c r="A9" s="101">
        <v>7.0</v>
      </c>
      <c r="B9" s="46" t="s">
        <v>113</v>
      </c>
      <c r="C9" s="98">
        <f t="shared" si="1"/>
        <v>7477785</v>
      </c>
      <c r="D9" s="99">
        <v>5684649.0</v>
      </c>
      <c r="E9" s="99">
        <v>910038.0</v>
      </c>
      <c r="F9" s="99">
        <v>883098.0</v>
      </c>
      <c r="G9" s="43"/>
      <c r="H9" s="43"/>
      <c r="I9" s="43"/>
      <c r="J9" s="43"/>
      <c r="K9" s="43"/>
      <c r="L9" s="43"/>
      <c r="M9" s="43"/>
      <c r="N9" s="43"/>
      <c r="O9" s="43"/>
      <c r="P9" s="43"/>
      <c r="Q9" s="43"/>
      <c r="R9" s="43"/>
      <c r="S9" s="43"/>
      <c r="T9" s="43"/>
      <c r="U9" s="43"/>
      <c r="V9" s="43"/>
      <c r="W9" s="43"/>
      <c r="X9" s="43"/>
      <c r="Y9" s="43"/>
      <c r="Z9" s="43"/>
    </row>
    <row r="10">
      <c r="A10" s="80">
        <v>8.0</v>
      </c>
      <c r="B10" s="96" t="s">
        <v>114</v>
      </c>
      <c r="C10" s="98">
        <f t="shared" si="1"/>
        <v>817996</v>
      </c>
      <c r="D10" s="99">
        <v>621844.0</v>
      </c>
      <c r="E10" s="99">
        <v>99549.0</v>
      </c>
      <c r="F10" s="99">
        <v>96603.0</v>
      </c>
      <c r="G10" s="43"/>
      <c r="H10" s="43"/>
      <c r="I10" s="43"/>
      <c r="J10" s="43"/>
      <c r="K10" s="43"/>
      <c r="L10" s="43"/>
      <c r="M10" s="43"/>
      <c r="N10" s="43"/>
      <c r="O10" s="43"/>
      <c r="P10" s="43"/>
      <c r="Q10" s="43"/>
      <c r="R10" s="43"/>
      <c r="S10" s="43"/>
      <c r="T10" s="43"/>
      <c r="U10" s="43"/>
      <c r="V10" s="43"/>
      <c r="W10" s="43"/>
      <c r="X10" s="43"/>
      <c r="Y10" s="43"/>
      <c r="Z10" s="43"/>
    </row>
    <row r="11">
      <c r="A11" s="45">
        <v>9.0</v>
      </c>
      <c r="B11" s="46" t="s">
        <v>115</v>
      </c>
      <c r="C11" s="98">
        <f t="shared" si="1"/>
        <v>785417</v>
      </c>
      <c r="D11" s="99">
        <v>597078.0</v>
      </c>
      <c r="E11" s="99">
        <v>95584.0</v>
      </c>
      <c r="F11" s="99">
        <v>92755.0</v>
      </c>
      <c r="G11" s="43"/>
      <c r="H11" s="43"/>
      <c r="I11" s="43"/>
      <c r="J11" s="43"/>
      <c r="K11" s="43"/>
      <c r="L11" s="43"/>
      <c r="M11" s="43"/>
      <c r="N11" s="43"/>
      <c r="O11" s="43"/>
      <c r="P11" s="43"/>
      <c r="Q11" s="43"/>
      <c r="R11" s="43"/>
      <c r="S11" s="43"/>
      <c r="T11" s="43"/>
      <c r="U11" s="43"/>
      <c r="V11" s="43"/>
      <c r="W11" s="43"/>
      <c r="X11" s="43"/>
      <c r="Y11" s="43"/>
      <c r="Z11" s="43"/>
    </row>
    <row r="12">
      <c r="A12" s="45">
        <v>10.0</v>
      </c>
      <c r="B12" s="46" t="s">
        <v>116</v>
      </c>
      <c r="C12" s="98">
        <f t="shared" si="1"/>
        <v>658209</v>
      </c>
      <c r="D12" s="99">
        <v>500374.0</v>
      </c>
      <c r="E12" s="99">
        <v>80103.0</v>
      </c>
      <c r="F12" s="99">
        <v>77732.0</v>
      </c>
      <c r="G12" s="43"/>
      <c r="H12" s="43"/>
      <c r="I12" s="43"/>
      <c r="J12" s="43"/>
      <c r="K12" s="43"/>
      <c r="L12" s="43"/>
      <c r="M12" s="43"/>
      <c r="N12" s="43"/>
      <c r="O12" s="43"/>
      <c r="P12" s="43"/>
      <c r="Q12" s="43"/>
      <c r="R12" s="43"/>
      <c r="S12" s="43"/>
      <c r="T12" s="43"/>
      <c r="U12" s="43"/>
      <c r="V12" s="43"/>
      <c r="W12" s="43"/>
      <c r="X12" s="43"/>
      <c r="Y12" s="43"/>
      <c r="Z12" s="43"/>
    </row>
    <row r="13">
      <c r="A13" s="45">
        <v>11.0</v>
      </c>
      <c r="B13" s="46" t="s">
        <v>117</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118</v>
      </c>
      <c r="B14" s="46" t="s">
        <v>119</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120</v>
      </c>
      <c r="C15" s="98">
        <f t="shared" si="1"/>
        <v>24325</v>
      </c>
      <c r="D15" s="99">
        <v>10874.0</v>
      </c>
      <c r="E15" s="99">
        <v>10680.0</v>
      </c>
      <c r="F15" s="99">
        <v>2771.0</v>
      </c>
      <c r="G15" s="43"/>
      <c r="H15" s="43"/>
      <c r="I15" s="43"/>
      <c r="J15" s="43"/>
      <c r="K15" s="43"/>
      <c r="L15" s="43"/>
      <c r="M15" s="43"/>
      <c r="N15" s="43"/>
      <c r="O15" s="43"/>
      <c r="P15" s="43"/>
      <c r="Q15" s="43"/>
      <c r="R15" s="43"/>
      <c r="S15" s="43"/>
      <c r="T15" s="43"/>
      <c r="U15" s="43"/>
      <c r="V15" s="43"/>
      <c r="W15" s="43"/>
      <c r="X15" s="43"/>
      <c r="Y15" s="43"/>
      <c r="Z15" s="43"/>
    </row>
    <row r="16">
      <c r="A16" s="45" t="s">
        <v>50</v>
      </c>
      <c r="B16" s="46" t="s">
        <v>121</v>
      </c>
      <c r="C16" s="98">
        <f t="shared" si="1"/>
        <v>69083</v>
      </c>
      <c r="D16" s="99">
        <v>30883.0</v>
      </c>
      <c r="E16" s="99">
        <v>30332.0</v>
      </c>
      <c r="F16" s="99">
        <v>7868.0</v>
      </c>
      <c r="G16" s="43"/>
      <c r="H16" s="43"/>
      <c r="I16" s="43"/>
      <c r="J16" s="43"/>
      <c r="K16" s="43"/>
      <c r="L16" s="43"/>
      <c r="M16" s="43"/>
      <c r="N16" s="43"/>
      <c r="O16" s="43"/>
      <c r="P16" s="43"/>
      <c r="Q16" s="43"/>
      <c r="R16" s="43"/>
      <c r="S16" s="43"/>
      <c r="T16" s="43"/>
      <c r="U16" s="43"/>
      <c r="V16" s="43"/>
      <c r="W16" s="43"/>
      <c r="X16" s="43"/>
      <c r="Y16" s="43"/>
      <c r="Z16" s="43"/>
    </row>
    <row r="17">
      <c r="A17" s="45" t="s">
        <v>52</v>
      </c>
      <c r="B17" s="46" t="s">
        <v>122</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123</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124</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125</v>
      </c>
      <c r="C20" s="98">
        <f t="shared" si="1"/>
        <v>574135</v>
      </c>
      <c r="D20" s="99">
        <v>334937.0</v>
      </c>
      <c r="E20" s="99">
        <v>154465.0</v>
      </c>
      <c r="F20" s="99">
        <v>84733.0</v>
      </c>
      <c r="G20" s="43"/>
      <c r="H20" s="43"/>
      <c r="I20" s="43"/>
      <c r="J20" s="43"/>
      <c r="K20" s="43"/>
      <c r="L20" s="43"/>
      <c r="M20" s="43"/>
      <c r="N20" s="43"/>
      <c r="O20" s="43"/>
      <c r="P20" s="43"/>
      <c r="Q20" s="43"/>
      <c r="R20" s="43"/>
      <c r="S20" s="43"/>
      <c r="T20" s="43"/>
      <c r="U20" s="43"/>
      <c r="V20" s="43"/>
      <c r="W20" s="43"/>
      <c r="X20" s="43"/>
      <c r="Y20" s="43"/>
      <c r="Z20" s="43"/>
    </row>
    <row r="21">
      <c r="A21" s="45">
        <v>12.0</v>
      </c>
      <c r="B21" s="46" t="s">
        <v>126</v>
      </c>
      <c r="C21" s="98">
        <f t="shared" si="1"/>
        <v>75108</v>
      </c>
      <c r="D21" s="99">
        <v>55706.0</v>
      </c>
      <c r="E21" s="99">
        <v>14713.0</v>
      </c>
      <c r="F21" s="99">
        <v>4689.0</v>
      </c>
      <c r="G21" s="43"/>
      <c r="H21" s="43"/>
      <c r="I21" s="43"/>
      <c r="J21" s="43"/>
      <c r="K21" s="43"/>
      <c r="L21" s="43"/>
      <c r="M21" s="43"/>
      <c r="N21" s="43"/>
      <c r="O21" s="43"/>
      <c r="P21" s="43"/>
      <c r="Q21" s="43"/>
      <c r="R21" s="43"/>
      <c r="S21" s="43"/>
      <c r="T21" s="43"/>
      <c r="U21" s="43"/>
      <c r="V21" s="43"/>
      <c r="W21" s="43"/>
      <c r="X21" s="43"/>
      <c r="Y21" s="43"/>
      <c r="Z21" s="43"/>
    </row>
    <row r="22">
      <c r="A22" s="45">
        <v>13.0</v>
      </c>
      <c r="B22" s="46" t="s">
        <v>127</v>
      </c>
      <c r="C22" s="98">
        <f t="shared" si="1"/>
        <v>2661971</v>
      </c>
      <c r="D22" s="99">
        <v>2327911.0</v>
      </c>
      <c r="E22" s="99">
        <v>134956.0</v>
      </c>
      <c r="F22" s="99">
        <v>199104.0</v>
      </c>
      <c r="G22" s="43"/>
      <c r="H22" s="43"/>
      <c r="I22" s="43"/>
      <c r="J22" s="43"/>
      <c r="K22" s="43"/>
      <c r="L22" s="43"/>
      <c r="M22" s="43"/>
      <c r="N22" s="43"/>
      <c r="O22" s="43"/>
      <c r="P22" s="43"/>
      <c r="Q22" s="43"/>
      <c r="R22" s="43"/>
      <c r="S22" s="43"/>
      <c r="T22" s="43"/>
      <c r="U22" s="43"/>
      <c r="V22" s="43"/>
      <c r="W22" s="43"/>
      <c r="X22" s="43"/>
      <c r="Y22" s="43"/>
      <c r="Z22" s="43"/>
    </row>
    <row r="23">
      <c r="A23" s="45">
        <v>14.0</v>
      </c>
      <c r="B23" s="46" t="s">
        <v>128</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129</v>
      </c>
      <c r="C25" s="98">
        <f t="shared" si="1"/>
        <v>2200342</v>
      </c>
      <c r="D25" s="99">
        <v>1791558.0</v>
      </c>
      <c r="E25" s="99">
        <v>194716.0</v>
      </c>
      <c r="F25" s="99">
        <v>214068.0</v>
      </c>
      <c r="G25" s="43"/>
      <c r="H25" s="43"/>
      <c r="I25" s="43"/>
      <c r="J25" s="43"/>
      <c r="K25" s="43"/>
      <c r="L25" s="43"/>
      <c r="M25" s="43"/>
      <c r="N25" s="43"/>
      <c r="O25" s="43"/>
      <c r="P25" s="43"/>
      <c r="Q25" s="43"/>
      <c r="R25" s="43"/>
      <c r="S25" s="43"/>
      <c r="T25" s="43"/>
      <c r="U25" s="43"/>
      <c r="V25" s="43"/>
      <c r="W25" s="43"/>
      <c r="X25" s="43"/>
      <c r="Y25" s="43"/>
      <c r="Z25" s="43"/>
    </row>
    <row r="26">
      <c r="A26" s="45">
        <v>17.0</v>
      </c>
      <c r="B26" s="46" t="s">
        <v>130</v>
      </c>
      <c r="C26" s="98">
        <f t="shared" si="1"/>
        <v>523240</v>
      </c>
      <c r="D26" s="99">
        <v>466721.0</v>
      </c>
      <c r="E26" s="99">
        <v>25903.0</v>
      </c>
      <c r="F26" s="99">
        <v>30616.0</v>
      </c>
      <c r="G26" s="43"/>
      <c r="H26" s="43"/>
      <c r="I26" s="43"/>
      <c r="J26" s="43"/>
      <c r="K26" s="43"/>
      <c r="L26" s="43"/>
      <c r="M26" s="43"/>
      <c r="N26" s="43"/>
      <c r="O26" s="43"/>
      <c r="P26" s="43"/>
      <c r="Q26" s="43"/>
      <c r="R26" s="43"/>
      <c r="S26" s="43"/>
      <c r="T26" s="43"/>
      <c r="U26" s="43"/>
      <c r="V26" s="43"/>
      <c r="W26" s="43"/>
      <c r="X26" s="43"/>
      <c r="Y26" s="43"/>
      <c r="Z26" s="43"/>
    </row>
    <row r="27">
      <c r="A27" s="80">
        <v>18.0</v>
      </c>
      <c r="B27" s="96" t="s">
        <v>131</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132</v>
      </c>
      <c r="C28" s="98">
        <f t="shared" si="1"/>
        <v>85229</v>
      </c>
      <c r="D28" s="99">
        <v>70037.0</v>
      </c>
      <c r="E28" s="99">
        <v>8062.0</v>
      </c>
      <c r="F28" s="99">
        <v>7130.0</v>
      </c>
      <c r="G28" s="43"/>
      <c r="H28" s="43"/>
      <c r="I28" s="43"/>
      <c r="J28" s="43"/>
      <c r="K28" s="43"/>
      <c r="L28" s="43"/>
      <c r="M28" s="43"/>
      <c r="N28" s="43"/>
      <c r="O28" s="43"/>
      <c r="P28" s="43"/>
      <c r="Q28" s="43"/>
      <c r="R28" s="43"/>
      <c r="S28" s="43"/>
      <c r="T28" s="43"/>
      <c r="U28" s="43"/>
      <c r="V28" s="43"/>
      <c r="W28" s="43"/>
      <c r="X28" s="43"/>
      <c r="Y28" s="43"/>
      <c r="Z28" s="43"/>
    </row>
    <row r="29">
      <c r="A29" s="45">
        <v>20.0</v>
      </c>
      <c r="B29" s="46" t="s">
        <v>133</v>
      </c>
      <c r="C29" s="98">
        <f t="shared" si="1"/>
        <v>12193</v>
      </c>
      <c r="D29" s="99">
        <v>5918.0</v>
      </c>
      <c r="E29" s="99">
        <v>3496.0</v>
      </c>
      <c r="F29" s="99">
        <v>2779.0</v>
      </c>
      <c r="G29" s="43"/>
      <c r="H29" s="43"/>
      <c r="I29" s="43"/>
      <c r="J29" s="43"/>
      <c r="K29" s="43"/>
      <c r="L29" s="43"/>
      <c r="M29" s="43"/>
      <c r="N29" s="43"/>
      <c r="O29" s="43"/>
      <c r="P29" s="43"/>
      <c r="Q29" s="43"/>
      <c r="R29" s="43"/>
      <c r="S29" s="43"/>
      <c r="T29" s="43"/>
      <c r="U29" s="43"/>
      <c r="V29" s="43"/>
      <c r="W29" s="43"/>
      <c r="X29" s="43"/>
      <c r="Y29" s="43"/>
      <c r="Z29" s="43"/>
    </row>
    <row r="30">
      <c r="A30" s="45">
        <v>21.0</v>
      </c>
      <c r="B30" s="46" t="s">
        <v>134</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135</v>
      </c>
      <c r="C31" s="98">
        <f t="shared" si="1"/>
        <v>754279</v>
      </c>
      <c r="D31" s="99">
        <v>754279.0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136</v>
      </c>
      <c r="C32" s="98">
        <f t="shared" si="1"/>
        <v>33178</v>
      </c>
      <c r="D32" s="99">
        <v>16104.0</v>
      </c>
      <c r="E32" s="99">
        <v>9513.0</v>
      </c>
      <c r="F32" s="99">
        <v>7561.0</v>
      </c>
      <c r="G32" s="43"/>
      <c r="H32" s="43"/>
      <c r="I32" s="43"/>
      <c r="J32" s="43"/>
      <c r="K32" s="43"/>
      <c r="L32" s="43"/>
      <c r="M32" s="43"/>
      <c r="N32" s="43"/>
      <c r="O32" s="43"/>
      <c r="P32" s="43"/>
      <c r="Q32" s="43"/>
      <c r="R32" s="43"/>
      <c r="S32" s="43"/>
      <c r="T32" s="43"/>
      <c r="U32" s="43"/>
      <c r="V32" s="43"/>
      <c r="W32" s="43"/>
      <c r="X32" s="43"/>
      <c r="Y32" s="43"/>
      <c r="Z32" s="43"/>
    </row>
    <row r="33">
      <c r="A33" s="45">
        <v>24.0</v>
      </c>
      <c r="B33" s="46" t="s">
        <v>137</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118</v>
      </c>
      <c r="B34" s="60" t="s">
        <v>245</v>
      </c>
      <c r="C34" s="98">
        <f t="shared" si="1"/>
        <v>337070</v>
      </c>
      <c r="D34" s="99">
        <v>296505.0</v>
      </c>
      <c r="E34" s="99">
        <v>17228.0</v>
      </c>
      <c r="F34" s="99">
        <v>23337.0</v>
      </c>
      <c r="G34" s="43"/>
      <c r="H34" s="43"/>
      <c r="I34" s="43"/>
      <c r="J34" s="43"/>
      <c r="K34" s="43"/>
      <c r="L34" s="43"/>
      <c r="M34" s="43"/>
      <c r="N34" s="43"/>
      <c r="O34" s="43"/>
      <c r="P34" s="43"/>
      <c r="Q34" s="43"/>
      <c r="R34" s="43"/>
      <c r="S34" s="43"/>
      <c r="T34" s="43"/>
      <c r="U34" s="43"/>
      <c r="V34" s="43"/>
      <c r="W34" s="43"/>
      <c r="X34" s="43"/>
      <c r="Y34" s="43"/>
      <c r="Z34" s="43"/>
    </row>
    <row r="35">
      <c r="A35" s="45" t="s">
        <v>48</v>
      </c>
      <c r="B35" s="60" t="s">
        <v>246</v>
      </c>
      <c r="C35" s="98">
        <f t="shared" si="1"/>
        <v>71125</v>
      </c>
      <c r="D35" s="99">
        <v>36271.0</v>
      </c>
      <c r="E35" s="99">
        <v>21694.0</v>
      </c>
      <c r="F35" s="99">
        <v>13160.0</v>
      </c>
      <c r="G35" s="43"/>
      <c r="H35" s="43"/>
      <c r="I35" s="43"/>
      <c r="J35" s="43"/>
      <c r="K35" s="43"/>
      <c r="L35" s="43"/>
      <c r="M35" s="43"/>
      <c r="N35" s="43"/>
      <c r="O35" s="43"/>
      <c r="P35" s="43"/>
      <c r="Q35" s="43"/>
      <c r="R35" s="43"/>
      <c r="S35" s="43"/>
      <c r="T35" s="43"/>
      <c r="U35" s="43"/>
      <c r="V35" s="43"/>
      <c r="W35" s="43"/>
      <c r="X35" s="43"/>
      <c r="Y35" s="43"/>
      <c r="Z35" s="43"/>
    </row>
    <row r="36">
      <c r="A36" s="45" t="s">
        <v>50</v>
      </c>
      <c r="B36" s="60" t="s">
        <v>247</v>
      </c>
      <c r="C36" s="98">
        <f t="shared" si="1"/>
        <v>28825</v>
      </c>
      <c r="D36" s="99">
        <v>13991.0</v>
      </c>
      <c r="E36" s="99">
        <v>8265.0</v>
      </c>
      <c r="F36" s="99">
        <v>6569.0</v>
      </c>
      <c r="G36" s="43"/>
      <c r="H36" s="43"/>
      <c r="I36" s="43"/>
      <c r="J36" s="43"/>
      <c r="K36" s="43"/>
      <c r="L36" s="43"/>
      <c r="M36" s="43"/>
      <c r="N36" s="43"/>
      <c r="O36" s="43"/>
      <c r="P36" s="43"/>
      <c r="Q36" s="43"/>
      <c r="R36" s="43"/>
      <c r="S36" s="43"/>
      <c r="T36" s="43"/>
      <c r="U36" s="43"/>
      <c r="V36" s="43"/>
      <c r="W36" s="43"/>
      <c r="X36" s="43"/>
      <c r="Y36" s="43"/>
      <c r="Z36" s="43"/>
    </row>
    <row r="37">
      <c r="A37" s="45" t="s">
        <v>52</v>
      </c>
      <c r="B37" s="60" t="s">
        <v>139</v>
      </c>
      <c r="C37" s="98">
        <f t="shared" si="1"/>
        <v>5492</v>
      </c>
      <c r="D37" s="99">
        <v>2154.0</v>
      </c>
      <c r="E37" s="99">
        <v>1806.0</v>
      </c>
      <c r="F37" s="99">
        <v>1532.0</v>
      </c>
      <c r="G37" s="43"/>
      <c r="H37" s="43"/>
      <c r="I37" s="43"/>
      <c r="J37" s="43"/>
      <c r="K37" s="43"/>
      <c r="L37" s="43"/>
      <c r="M37" s="43"/>
      <c r="N37" s="43"/>
      <c r="O37" s="43"/>
      <c r="P37" s="43"/>
      <c r="Q37" s="43"/>
      <c r="R37" s="43"/>
      <c r="S37" s="43"/>
      <c r="T37" s="43"/>
      <c r="U37" s="43"/>
      <c r="V37" s="43"/>
      <c r="W37" s="43"/>
      <c r="X37" s="43"/>
      <c r="Y37" s="43"/>
      <c r="Z37" s="43"/>
    </row>
    <row r="38">
      <c r="A38" s="45" t="s">
        <v>54</v>
      </c>
      <c r="B38" s="46" t="s">
        <v>142</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143</v>
      </c>
      <c r="C40" s="104">
        <f t="shared" ref="C40:F40" si="2">sum(C3:C39)</f>
        <v>18239039</v>
      </c>
      <c r="D40" s="104">
        <f t="shared" si="2"/>
        <v>14512271</v>
      </c>
      <c r="E40" s="104">
        <f t="shared" si="2"/>
        <v>1897007</v>
      </c>
      <c r="F40" s="104">
        <f t="shared" si="2"/>
        <v>1829761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GIRLS SCOUTS COUNCIL OF THE NATION'S CAPITAL</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144</v>
      </c>
      <c r="B2" s="45">
        <v>1.0</v>
      </c>
      <c r="C2" s="46" t="s">
        <v>145</v>
      </c>
      <c r="D2" s="111"/>
      <c r="E2" s="112">
        <v>1.1693334E7</v>
      </c>
      <c r="F2" s="43"/>
      <c r="G2" s="43"/>
      <c r="H2" s="43"/>
      <c r="I2" s="43"/>
      <c r="J2" s="43"/>
      <c r="K2" s="43"/>
      <c r="L2" s="43"/>
      <c r="M2" s="43"/>
      <c r="N2" s="43"/>
      <c r="O2" s="43"/>
      <c r="P2" s="43"/>
      <c r="Q2" s="43"/>
      <c r="R2" s="43"/>
      <c r="S2" s="43"/>
      <c r="T2" s="43"/>
      <c r="U2" s="43"/>
      <c r="V2" s="43"/>
      <c r="W2" s="43"/>
      <c r="X2" s="43"/>
      <c r="Y2" s="43"/>
      <c r="Z2" s="43"/>
    </row>
    <row r="3">
      <c r="A3" s="49"/>
      <c r="B3" s="45">
        <v>2.0</v>
      </c>
      <c r="C3" s="46" t="s">
        <v>146</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147</v>
      </c>
      <c r="D4" s="111"/>
      <c r="E4" s="112">
        <v>954140.0</v>
      </c>
      <c r="F4" s="43"/>
      <c r="G4" s="43"/>
      <c r="H4" s="43"/>
      <c r="I4" s="43"/>
      <c r="J4" s="43"/>
      <c r="K4" s="43"/>
      <c r="L4" s="43"/>
      <c r="M4" s="43"/>
      <c r="N4" s="43"/>
      <c r="O4" s="43"/>
      <c r="P4" s="43"/>
      <c r="Q4" s="43"/>
      <c r="R4" s="43"/>
      <c r="S4" s="43"/>
      <c r="T4" s="43"/>
      <c r="U4" s="43"/>
      <c r="V4" s="43"/>
      <c r="W4" s="43"/>
      <c r="X4" s="43"/>
      <c r="Y4" s="43"/>
      <c r="Z4" s="43"/>
    </row>
    <row r="5">
      <c r="A5" s="49"/>
      <c r="B5" s="45">
        <v>4.0</v>
      </c>
      <c r="C5" s="46" t="s">
        <v>148</v>
      </c>
      <c r="D5" s="113"/>
      <c r="E5" s="112">
        <v>808018.0</v>
      </c>
      <c r="F5" s="43"/>
      <c r="G5" s="43"/>
      <c r="H5" s="43"/>
      <c r="I5" s="43"/>
      <c r="J5" s="43"/>
      <c r="K5" s="43"/>
      <c r="L5" s="43"/>
      <c r="M5" s="43"/>
      <c r="N5" s="43"/>
      <c r="O5" s="43"/>
      <c r="P5" s="43"/>
      <c r="Q5" s="43"/>
      <c r="R5" s="43"/>
      <c r="S5" s="43"/>
      <c r="T5" s="43"/>
      <c r="U5" s="43"/>
      <c r="V5" s="43"/>
      <c r="W5" s="43"/>
      <c r="X5" s="43"/>
      <c r="Y5" s="43"/>
      <c r="Z5" s="43"/>
    </row>
    <row r="6">
      <c r="A6" s="49"/>
      <c r="B6" s="45">
        <v>5.0</v>
      </c>
      <c r="C6" s="51" t="s">
        <v>149</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150</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151</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152</v>
      </c>
      <c r="D9" s="113"/>
      <c r="E9" s="112">
        <v>373927.0</v>
      </c>
      <c r="F9" s="43"/>
      <c r="G9" s="43"/>
      <c r="H9" s="43"/>
      <c r="I9" s="43"/>
      <c r="J9" s="43"/>
      <c r="K9" s="43"/>
      <c r="L9" s="43"/>
      <c r="M9" s="43"/>
      <c r="N9" s="43"/>
      <c r="O9" s="43"/>
      <c r="P9" s="43"/>
      <c r="Q9" s="43"/>
      <c r="R9" s="43"/>
      <c r="S9" s="43"/>
      <c r="T9" s="43"/>
      <c r="U9" s="43"/>
      <c r="V9" s="43"/>
      <c r="W9" s="43"/>
      <c r="X9" s="43"/>
      <c r="Y9" s="43"/>
      <c r="Z9" s="43"/>
    </row>
    <row r="10">
      <c r="A10" s="49"/>
      <c r="B10" s="45">
        <v>9.0</v>
      </c>
      <c r="C10" s="46" t="s">
        <v>153</v>
      </c>
      <c r="D10" s="111"/>
      <c r="E10" s="112">
        <v>496417.0</v>
      </c>
      <c r="F10" s="43"/>
      <c r="G10" s="43"/>
      <c r="H10" s="43"/>
      <c r="I10" s="43"/>
      <c r="J10" s="43"/>
      <c r="K10" s="43"/>
      <c r="L10" s="43"/>
      <c r="M10" s="43"/>
      <c r="N10" s="43"/>
      <c r="O10" s="43"/>
      <c r="P10" s="43"/>
      <c r="Q10" s="43"/>
      <c r="R10" s="43"/>
      <c r="S10" s="43"/>
      <c r="T10" s="43"/>
      <c r="U10" s="43"/>
      <c r="V10" s="43"/>
      <c r="W10" s="43"/>
      <c r="X10" s="43"/>
      <c r="Y10" s="43"/>
      <c r="Z10" s="43"/>
    </row>
    <row r="11">
      <c r="A11" s="49"/>
      <c r="B11" s="45" t="s">
        <v>154</v>
      </c>
      <c r="C11" s="46" t="s">
        <v>155</v>
      </c>
      <c r="D11" s="112">
        <v>3.1879772E7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156</v>
      </c>
      <c r="C12" s="46" t="s">
        <v>157</v>
      </c>
      <c r="D12" s="112">
        <v>8942975.0</v>
      </c>
      <c r="E12" s="109">
        <f>D11-D12</f>
        <v>22936797</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158</v>
      </c>
      <c r="D13" s="113"/>
      <c r="E13" s="112">
        <v>1.8914762E7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159</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160</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161</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162</v>
      </c>
      <c r="D17" s="113"/>
      <c r="E17" s="112">
        <v>7942367.0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163</v>
      </c>
      <c r="D18" s="114"/>
      <c r="E18" s="115">
        <f>sum(E2:E17)</f>
        <v>64119762</v>
      </c>
      <c r="F18" s="43"/>
      <c r="G18" s="43"/>
      <c r="H18" s="43"/>
      <c r="I18" s="43"/>
      <c r="J18" s="43"/>
      <c r="K18" s="43"/>
      <c r="L18" s="43"/>
      <c r="M18" s="43"/>
      <c r="N18" s="43"/>
      <c r="O18" s="43"/>
      <c r="P18" s="43"/>
      <c r="Q18" s="43"/>
      <c r="R18" s="43"/>
      <c r="S18" s="43"/>
      <c r="T18" s="43"/>
      <c r="U18" s="43"/>
      <c r="V18" s="43"/>
      <c r="W18" s="43"/>
      <c r="X18" s="43"/>
      <c r="Y18" s="43"/>
      <c r="Z18" s="43"/>
    </row>
    <row r="19">
      <c r="A19" s="44" t="s">
        <v>164</v>
      </c>
      <c r="B19" s="116">
        <v>17.0</v>
      </c>
      <c r="C19" s="117" t="s">
        <v>165</v>
      </c>
      <c r="D19" s="118"/>
      <c r="E19" s="112">
        <v>1395057.0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166</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167</v>
      </c>
      <c r="D21" s="118"/>
      <c r="E21" s="112">
        <v>6656.0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168</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169</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170</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171</v>
      </c>
      <c r="D25" s="122"/>
      <c r="E25" s="119">
        <v>105779.0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172</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173</v>
      </c>
      <c r="D27" s="118"/>
      <c r="E27" s="119">
        <v>8581737.0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174</v>
      </c>
      <c r="D28" s="126"/>
      <c r="E28" s="127">
        <f>sum(E19:E27)</f>
        <v>10089229</v>
      </c>
      <c r="F28" s="43"/>
      <c r="G28" s="43"/>
      <c r="H28" s="43"/>
      <c r="I28" s="43"/>
      <c r="J28" s="43"/>
      <c r="K28" s="43"/>
      <c r="L28" s="43"/>
      <c r="M28" s="43"/>
      <c r="N28" s="43"/>
      <c r="O28" s="43"/>
      <c r="P28" s="43"/>
      <c r="Q28" s="43"/>
      <c r="R28" s="43"/>
      <c r="S28" s="43"/>
      <c r="T28" s="43"/>
      <c r="U28" s="43"/>
      <c r="V28" s="43"/>
      <c r="W28" s="43"/>
      <c r="X28" s="43"/>
      <c r="Y28" s="43"/>
      <c r="Z28" s="43"/>
    </row>
    <row r="29">
      <c r="A29" s="65" t="s">
        <v>175</v>
      </c>
      <c r="B29" s="128"/>
      <c r="C29" s="129" t="s">
        <v>176</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177</v>
      </c>
      <c r="D30" s="118"/>
      <c r="E30" s="112">
        <v>5.0800191E7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178</v>
      </c>
      <c r="D31" s="118"/>
      <c r="E31" s="112">
        <v>3230342.0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179</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180</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181</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182</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183</v>
      </c>
      <c r="D36" s="132"/>
      <c r="E36" s="127">
        <f>sum(E30:E35)</f>
        <v>54030533</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184</v>
      </c>
      <c r="D37" s="136"/>
      <c r="E37" s="137">
        <f>E36+E28</f>
        <v>64119762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