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<sst xmlns="http://schemas.openxmlformats.org/spreadsheetml/2006/main" count="868" uniqueCount="251">
  <si>
    <t>NARRATIVE NATION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</si>
  <si>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</si>
  <si>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</si>
  <si>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</si>
  <si>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</si>
  <si>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</si>
  <si>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</si>
  <si>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</si>
  <si>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</si>
  <si>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</si>
  <si>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</si>
  <si>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</si>
  <si>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</si>
  <si>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</si>
  <si>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</si>
  <si>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</si>
  <si>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</si>
  <si>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</si>
  <si>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</si>
  <si>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</si>
  <si>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</si>
  <si>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</si>
  <si>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</si>
  <si>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</si>
  <si>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</si>
  <si>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</si>
  <si>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</si>
  <si>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</si>
  <si>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</si>
  <si>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</si>
  <si>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</si>
  <si>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</si>
  <si>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</si>
  <si>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</si>
  <si>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</si>
  <si>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</si>
  <si>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</si>
  <si>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</si>
  <si>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</si>
  <si>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</si>
  <si>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</si>
  <si>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</si>
  <si>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</si>
  <si>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</si>
  <si>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</si>
  <si>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</si>
  <si>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</si>
  <si>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</si>
  <si>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</si>
  <si>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</si>
  <si>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</si>
  <si>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</si>
  <si>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</si>
  <si>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</si>
  <si>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</si>
  <si>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</si>
  <si>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</si>
  <si>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</si>
  <si>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</si>
  <si>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</si>
  <si>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</si>
  <si>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</si>
  <si>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</si>
  <si>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</si>
  <si>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</si>
  <si>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</si>
  <si>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</si>
  <si>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</si>
  <si>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</si>
  <si>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</si>
  <si>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</si>
  <si>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</si>
  <si>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</si>
  <si>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</si>
  <si>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</si>
  <si>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</si>
  <si>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</si>
  <si>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</si>
  <si>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</si>
  <si>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</si>
  <si>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</si>
  <si>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</si>
  <si>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</si>
  <si>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</si>
  <si>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</si>
  <si>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</si>
  <si>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</si>
  <si>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</si>
  <si>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</si>
  <si>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</si>
  <si>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</si>
  <si>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</si>
  <si>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</si>
  <si>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</si>
  <si>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</si>
  <si>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</si>
  <si>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</si>
  <si>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</si>
  <si>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</si>
  <si>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</si>
  <si>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</si>
  <si>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</si>
  <si>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</si>
  <si>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</si>
  <si>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</si>
  <si>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</si>
  <si>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</si>
  <si>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</si>
  <si>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</si>
  <si>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</si>
  <si>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</si>
  <si>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</si>
  <si>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</si>
  <si>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</si>
  <si>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</si>
  <si>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</si>
  <si>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</si>
  <si>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</si>
  <si>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</si>
  <si>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</si>
  <si>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</si>
  <si>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</si>
  <si>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</si>
  <si>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</si>
  <si>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</si>
  <si>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</si>
  <si>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</si>
  <si>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</si>
  <si>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</si>
  <si>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</si>
  <si>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</si>
  <si>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</si>
  <si>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</si>
  <si>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Contractors</t>
  </si>
  <si>
    <t>Programs - IRTH App</t>
  </si>
  <si>
    <t xml:space="preserve"> Fundraising &amp; Event Expenses</t>
  </si>
  <si>
    <t>Program - Birthright Podcast</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</si>
  <si>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</si>
  <si>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</si>
  <si>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</si>
  <si>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</si>
  <si>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</si>
  <si>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</si>
  <si>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</si>
  <si>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</si>
  <si>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</si>
  <si>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</si>
  <si>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</si>
  <si>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</si>
  <si>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</si>
  <si>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</si>
  <si>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</si>
  <si>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</si>
  <si>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</si>
  <si>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</si>
  <si>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</si>
  <si>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</si>
  <si>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</si>
  <si>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</si>
  <si>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</si>
  <si>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</si>
  <si>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</si>
  <si>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</si>
  <si>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</si>
  <si>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</si>
  <si>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</si>
  <si>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</si>
  <si>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</si>
  <si>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</si>
  <si>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</si>
  <si>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</si>
  <si>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</si>
  <si>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</si>
  <si>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</si>
  <si>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</si>
  <si>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</si>
  <si>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</si>
  <si>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</si>
  <si>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</si>
  <si>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</si>
  <si>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</si>
  <si>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</si>
  <si>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</si>
  <si>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</si>
  <si>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</si>
  <si>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</si>
  <si>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</si>
  <si>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</si>
  <si>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</si>
  <si>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</si>
  <si>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</si>
  <si>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</si>
  <si>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</si>
  <si>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</si>
  <si>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</si>
  <si>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</si>
  <si>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</si>
  <si>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</si>
  <si>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</si>
  <si>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</si>
  <si>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</si>
  <si>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</si>
  <si>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</si>
  <si>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</si>
  <si>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</si>
  <si>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</si>
  <si>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</si>
  <si>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</si>
  <si>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</si>
  <si>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</si>
  <si>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</si>
  <si>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</si>
  <si>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</si>
  <si>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</si>
  <si>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</si>
  <si>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</si>
  <si>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</si>
  <si>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</si>
  <si>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</si>
  <si>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</si>
  <si>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</si>
  <si>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</si>
  <si>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</si>
  <si>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</si>
  <si>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</si>
  <si>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</si>
  <si>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</si>
  <si>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</si>
  <si>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</si>
  <si>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</si>
  <si>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</si>
  <si>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</si>
  <si>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</si>
  <si>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</si>
  <si>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</si>
  <si>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</si>
  <si>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</si>
  <si>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</si>
  <si>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FUNDRASING</t>
  </si>
  <si>
    <t>Fundraising &amp; Event Expenses</t>
  </si>
  <si>
    <t>OTHER EXPENSES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</si>
  <si>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</si>
  <si>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</si>
  <si>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TRAINIG &amp; EDUCATION</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</si>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</sst>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8" xfId="0" applyAlignment="1" applyBorder="1" applyFont="1" applyNumberFormat="1">
      <alignment horizontal="center" readingOrder="0" shrinkToFit="0" vertical="bottom" wrapText="0"/>
    </xf>
    <xf borderId="1" fillId="0" fontId="25" numFmtId="167" xfId="0" applyAlignment="1" applyBorder="1" applyFont="1" applyNumberFormat="1">
      <alignment horizontal="left" readingOrder="0" shrinkToFit="0" wrapText="0"/>
    </xf>
    <xf borderId="2" fillId="3" fontId="5" numFmtId="0" xfId="0" applyAlignment="1" applyBorder="1" applyFont="1">
      <alignment vertical="bottom"/>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5" numFmtId="169" xfId="0" applyAlignment="1" applyBorder="1" applyFont="1" applyNumberFormat="1">
      <alignment horizontal="center" readingOrder="0" shrinkToFit="0" vertical="bottom" wrapText="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NARRATIVE NATION</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2022'!C40</f>
        <v>967433</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2022'!C31</f>
        <v>317</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967116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80593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2022'!E2+'Balance Sheet 2022'!E3</f>
        <v>722458</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8.964277295</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2022'!E30</f>
        <v>707907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2022'!C40</f>
        <v>967433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80619.41667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8.78084994</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2022'!C40</f>
        <v>967433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80619.41667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8.964277295</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2022'!E2:E7,'Revenues 2022'!F10:F15)</f>
        <v>1094867</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2022'!F44</f>
        <v>1104867</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0.9909491369</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2022'!C7:C9)</f>
        <v>175845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2022'!C10:C12)</f>
        <v>32163</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208008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2022'!C40</f>
        <v>967433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0.2150102384</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2022'!C10:C11)</f>
        <v>18782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2022'!C7:C9)</f>
        <v>175845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0.1068099747</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241</v>
      </c>
      <c r="D41" s="75">
        <f>'Expenses 2022'!D40</f>
        <v>815397</v>
      </c>
      <c r="E41" s="166">
        <f t="shared" ref="E41:E44" si="1">D41/$D$44</f>
        <v>0.8428459645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2022'!E40</f>
        <v>112415</v>
      </c>
      <c r="E42" s="166">
        <f t="shared" si="1"/>
        <v>0.1161992613</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2022'!F40</f>
        <v>39621</v>
      </c>
      <c r="E43" s="166">
        <f t="shared" si="1"/>
        <v>0.04095477413</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967433</v>
      </c>
      <c r="E44" s="166">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2022'!F9</f>
        <v>1094867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2022'!F40</f>
        <v>39621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5">
        <f>if(D48=0, "$0",D47/D48)</f>
        <v>27.63350244</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2022'!E2:E10)</f>
        <v>722458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2022'!E19:E22)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5" t="str">
        <f>if(D53=0, "$0",D52/D53)</f>
        <v>$0</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2022'!E18</f>
        <v>723198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NARRATIVE NATION</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1530161.0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1530161</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149998.0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149998</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242</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238</v>
      </c>
      <c r="D39" s="74"/>
      <c r="E39" s="48">
        <v>75183.0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75183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1755342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NARRATIVE NATION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222404</v>
      </c>
      <c r="D9" s="99">
        <v>222404.0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21094</v>
      </c>
      <c r="D11" s="99">
        <v>21094.0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17436</v>
      </c>
      <c r="D12" s="99">
        <v>17436.0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1110</v>
      </c>
      <c r="D14" s="99">
        <v>0.0</v>
      </c>
      <c r="E14" s="99">
        <v>1110.0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473</v>
      </c>
      <c r="D15" s="99">
        <v>473.0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31142</v>
      </c>
      <c r="D16" s="99">
        <v>31142.0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87490</v>
      </c>
      <c r="D21" s="99">
        <v>87490.0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90565</v>
      </c>
      <c r="D22" s="99">
        <v>0.0</v>
      </c>
      <c r="E22" s="99">
        <v>90565.0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45631</v>
      </c>
      <c r="D26" s="99">
        <v>45631.0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222</v>
      </c>
      <c r="D31" s="99">
        <v>222.0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4877</v>
      </c>
      <c r="D32" s="99">
        <v>4877.0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431928</v>
      </c>
      <c r="D34" s="99">
        <v>431928.0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408022</v>
      </c>
      <c r="D35" s="99">
        <v>408022.0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71631</v>
      </c>
      <c r="D36" s="99">
        <v>0.0</v>
      </c>
      <c r="E36" s="99">
        <v>0.0</v>
      </c>
      <c r="F36" s="99">
        <v>71631.0</v>
      </c>
      <c r="G36" s="43"/>
      <c r="H36" s="43"/>
      <c r="I36" s="43"/>
      <c r="J36" s="43"/>
      <c r="K36" s="43"/>
      <c r="L36" s="43"/>
      <c r="M36" s="43"/>
      <c r="N36" s="43"/>
      <c r="O36" s="43"/>
      <c r="P36" s="43"/>
      <c r="Q36" s="43"/>
      <c r="R36" s="43"/>
      <c r="S36" s="43"/>
      <c r="T36" s="43"/>
      <c r="U36" s="43"/>
      <c r="V36" s="43"/>
      <c r="W36" s="43"/>
      <c r="X36" s="43"/>
      <c r="Y36" s="43"/>
      <c r="Z36" s="43"/>
    </row>
    <row r="37">
      <c r="A37" s="45" t="s">
        <v>52</v>
      </c>
      <c r="B37" s="60" t="s">
        <v>243</v>
      </c>
      <c r="C37" s="98">
        <f t="shared" si="1"/>
        <v>13296</v>
      </c>
      <c r="D37" s="99">
        <v>13296.0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17647</v>
      </c>
      <c r="D38" s="99">
        <v>4803.0</v>
      </c>
      <c r="E38" s="99">
        <v>12844.0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1464968</v>
      </c>
      <c r="D40" s="104">
        <f t="shared" si="2"/>
        <v>1288818</v>
      </c>
      <c r="E40" s="104">
        <f t="shared" si="2"/>
        <v>104519</v>
      </c>
      <c r="F40" s="104">
        <f t="shared" si="2"/>
        <v>71631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NARRATIVE NATION</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1013560.0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1590.0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1590.0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7867.0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1021427</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10662.0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21450.0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32112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989833.0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989833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1021945</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NARRATIVE NATION</v>
      </c>
      <c r="B1" s="2">
        <f>'Revenues 2023'!C1</f>
        <v>2023</v>
      </c>
      <c r="C1" s="175"/>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2023'!C40</f>
        <v>1464968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2023'!C31</f>
        <v>222</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1464746</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122062.1667</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2023'!E2+'Balance Sheet 2023'!E3</f>
        <v>1013560</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8.303637627</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2023'!E30</f>
        <v>989833</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2023'!C40</f>
        <v>1464968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122080.6667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8.108024203</v>
      </c>
      <c r="E14" s="150" t="s">
        <v>187</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2023'!C40</f>
        <v>1464968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122080.6667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8.303637627</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2023'!E2:E7,'Revenues 2023'!F10:F15)</f>
        <v>1530161</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2023'!F44</f>
        <v>1755342</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0.8717167367</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2023'!C7:C9)</f>
        <v>222404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2023'!C10:C12)</f>
        <v>38530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260934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2023'!C40</f>
        <v>1464968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0.178115836</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2023'!C10:C11)</f>
        <v>21094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2023'!C7:C9)</f>
        <v>222404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3">
        <f>D36/D37</f>
        <v>0.09484541645</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244</v>
      </c>
      <c r="D41" s="75">
        <f>'Expenses 2023'!D40</f>
        <v>1288818</v>
      </c>
      <c r="E41" s="166">
        <f t="shared" ref="E41:E44" si="1">D41/$D$44</f>
        <v>0.8797584657</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2023'!E40</f>
        <v>104519</v>
      </c>
      <c r="E42" s="166">
        <f t="shared" si="1"/>
        <v>0.07134558571</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2023'!F40</f>
        <v>71631</v>
      </c>
      <c r="E43" s="166">
        <f t="shared" si="1"/>
        <v>0.04889594858</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1464968</v>
      </c>
      <c r="E44" s="166">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2023'!F9</f>
        <v>1530161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2023'!F40</f>
        <v>71631</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5">
        <f>if(D48=0, "$0",D47/D48)</f>
        <v>21.3617149</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2023'!E2:E10)</f>
        <v>1013560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2023'!E19:E22)</f>
        <v>10662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76">
        <f>D52/D53</f>
        <v>95.06283999</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2023'!E18</f>
        <v>1021427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NARRATIVE NATION</v>
      </c>
      <c r="B1" s="2" t="s">
        <v>245</v>
      </c>
      <c r="C1" s="139"/>
      <c r="D1" s="139"/>
      <c r="E1" s="139"/>
      <c r="F1" s="140"/>
      <c r="G1" s="140"/>
      <c r="H1" s="140"/>
      <c r="I1" s="43"/>
      <c r="J1" s="43"/>
      <c r="K1" s="43"/>
      <c r="L1" s="43"/>
      <c r="M1" s="43"/>
      <c r="N1" s="43"/>
      <c r="O1" s="43"/>
      <c r="P1" s="43"/>
      <c r="Q1" s="43"/>
      <c r="R1" s="43"/>
      <c r="S1" s="43"/>
      <c r="T1" s="43"/>
      <c r="U1" s="43"/>
      <c r="V1" s="43"/>
      <c r="W1" s="43"/>
      <c r="X1" s="43"/>
      <c r="Y1" s="43"/>
    </row>
    <row r="2">
      <c r="A2" s="141" t="s">
        <v>180</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181</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246</v>
      </c>
      <c r="E4" s="45" t="s">
        <v>247</v>
      </c>
      <c r="F4" s="45" t="s">
        <v>248</v>
      </c>
      <c r="G4" s="59" t="s">
        <v>249</v>
      </c>
      <c r="H4" s="59"/>
      <c r="I4" s="43"/>
      <c r="J4" s="43"/>
      <c r="K4" s="43"/>
      <c r="L4" s="43"/>
      <c r="M4" s="43"/>
      <c r="N4" s="43"/>
      <c r="O4" s="43"/>
      <c r="P4" s="43"/>
      <c r="Q4" s="43"/>
      <c r="R4" s="43"/>
      <c r="S4" s="43"/>
      <c r="T4" s="43"/>
      <c r="U4" s="43"/>
      <c r="V4" s="43"/>
      <c r="W4" s="43"/>
      <c r="X4" s="43"/>
      <c r="Y4" s="43"/>
    </row>
    <row r="5">
      <c r="A5" s="139"/>
      <c r="B5" s="49"/>
      <c r="C5" s="148" t="s">
        <v>180</v>
      </c>
      <c r="D5" s="177">
        <f>'Ratios 2021'!D8</f>
        <v>12.1108583</v>
      </c>
      <c r="E5" s="177">
        <f>'Ratios 2022'!D8</f>
        <v>8.964277295</v>
      </c>
      <c r="F5" s="177">
        <f>'Ratios 2023'!D8</f>
        <v>8.303637627</v>
      </c>
      <c r="G5" s="177">
        <f>average(D5:F5)</f>
        <v>9.792924406</v>
      </c>
      <c r="H5" s="150" t="s">
        <v>187</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188</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189</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246</v>
      </c>
      <c r="E9" s="45" t="s">
        <v>247</v>
      </c>
      <c r="F9" s="45" t="s">
        <v>248</v>
      </c>
      <c r="G9" s="59" t="s">
        <v>249</v>
      </c>
      <c r="H9" s="59"/>
      <c r="I9" s="43"/>
      <c r="J9" s="43"/>
      <c r="K9" s="43"/>
      <c r="L9" s="43"/>
      <c r="M9" s="43"/>
      <c r="N9" s="43"/>
      <c r="O9" s="43"/>
      <c r="P9" s="43"/>
      <c r="Q9" s="43"/>
      <c r="R9" s="43"/>
      <c r="S9" s="43"/>
      <c r="T9" s="43"/>
      <c r="U9" s="43"/>
      <c r="V9" s="43"/>
      <c r="W9" s="43"/>
      <c r="X9" s="43"/>
      <c r="Y9" s="43"/>
    </row>
    <row r="10">
      <c r="A10" s="139"/>
      <c r="B10" s="49"/>
      <c r="C10" s="148" t="s">
        <v>188</v>
      </c>
      <c r="D10" s="149">
        <f>'Ratios 2021'!D14</f>
        <v>12.11649178</v>
      </c>
      <c r="E10" s="149">
        <f>'Ratios 2022'!D14</f>
        <v>8.78084994</v>
      </c>
      <c r="F10" s="149">
        <f>'Ratios 2023'!D14</f>
        <v>8.108024203</v>
      </c>
      <c r="G10" s="177">
        <f>average(D10:F10)</f>
        <v>9.668455309</v>
      </c>
      <c r="H10" s="150" t="s">
        <v>187</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193</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194</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246</v>
      </c>
      <c r="E14" s="45" t="s">
        <v>247</v>
      </c>
      <c r="F14" s="45" t="s">
        <v>248</v>
      </c>
      <c r="G14" s="59" t="s">
        <v>249</v>
      </c>
      <c r="H14" s="59"/>
      <c r="I14" s="43"/>
      <c r="J14" s="43"/>
      <c r="K14" s="43"/>
      <c r="L14" s="43"/>
      <c r="M14" s="43"/>
      <c r="N14" s="43"/>
      <c r="O14" s="43"/>
      <c r="P14" s="43"/>
      <c r="Q14" s="43"/>
      <c r="R14" s="43"/>
      <c r="S14" s="43"/>
      <c r="T14" s="43"/>
      <c r="U14" s="43"/>
      <c r="V14" s="43"/>
      <c r="W14" s="43"/>
      <c r="X14" s="43"/>
      <c r="Y14" s="43"/>
    </row>
    <row r="15">
      <c r="A15" s="139"/>
      <c r="B15" s="49"/>
      <c r="C15" s="148" t="s">
        <v>196</v>
      </c>
      <c r="D15" s="180">
        <f>'Ratios 2021'!D20</f>
        <v>0</v>
      </c>
      <c r="E15" s="180">
        <f>'Ratios 2022'!D20</f>
        <v>0</v>
      </c>
      <c r="F15" s="180">
        <f>'Ratios 2023'!D20</f>
        <v>0</v>
      </c>
      <c r="G15" s="177">
        <f>average(D15:F15)</f>
        <v>0</v>
      </c>
      <c r="H15" s="150" t="s">
        <v>187</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198</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199</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246</v>
      </c>
      <c r="E19" s="45" t="s">
        <v>247</v>
      </c>
      <c r="F19" s="45" t="s">
        <v>248</v>
      </c>
      <c r="G19" s="59" t="s">
        <v>249</v>
      </c>
      <c r="H19" s="59"/>
      <c r="I19" s="43"/>
      <c r="J19" s="43"/>
      <c r="K19" s="43"/>
      <c r="L19" s="43"/>
      <c r="M19" s="43"/>
      <c r="N19" s="43"/>
      <c r="O19" s="43"/>
      <c r="P19" s="43"/>
      <c r="Q19" s="43"/>
      <c r="R19" s="43"/>
      <c r="S19" s="43"/>
      <c r="T19" s="43"/>
      <c r="U19" s="43"/>
      <c r="V19" s="43"/>
      <c r="W19" s="43"/>
      <c r="X19" s="43"/>
      <c r="Y19" s="43"/>
    </row>
    <row r="20">
      <c r="A20" s="139"/>
      <c r="B20" s="49"/>
      <c r="C20" s="148" t="s">
        <v>198</v>
      </c>
      <c r="D20" s="163">
        <f>'Ratios 2021'!D26</f>
        <v>0.9714146645</v>
      </c>
      <c r="E20" s="163">
        <f>'Ratios 2022'!D26</f>
        <v>0.9909491369</v>
      </c>
      <c r="F20" s="163">
        <f>'Ratios 2023'!D26</f>
        <v>0.8717167367</v>
      </c>
      <c r="G20" s="181">
        <f>average(D20:F20)</f>
        <v>0.9446935127</v>
      </c>
      <c r="H20" s="150" t="s">
        <v>202</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203</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204</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246</v>
      </c>
      <c r="E24" s="45" t="s">
        <v>247</v>
      </c>
      <c r="F24" s="45" t="s">
        <v>248</v>
      </c>
      <c r="G24" s="59" t="s">
        <v>249</v>
      </c>
      <c r="H24" s="59"/>
      <c r="I24" s="43"/>
      <c r="J24" s="43"/>
      <c r="K24" s="43"/>
      <c r="L24" s="43"/>
      <c r="M24" s="43"/>
      <c r="N24" s="43"/>
      <c r="O24" s="43"/>
      <c r="P24" s="43"/>
      <c r="Q24" s="43"/>
      <c r="R24" s="43"/>
      <c r="S24" s="43"/>
      <c r="T24" s="43"/>
      <c r="U24" s="43"/>
      <c r="V24" s="43"/>
      <c r="W24" s="43"/>
      <c r="X24" s="43"/>
      <c r="Y24" s="43"/>
    </row>
    <row r="25">
      <c r="A25" s="139"/>
      <c r="B25" s="49"/>
      <c r="C25" s="148" t="s">
        <v>208</v>
      </c>
      <c r="D25" s="163">
        <f>'Ratios 2021'!D33</f>
        <v>0</v>
      </c>
      <c r="E25" s="163">
        <f>'Ratios 2022'!D33</f>
        <v>0.2150102384</v>
      </c>
      <c r="F25" s="163">
        <f>'Ratios 2023'!D33</f>
        <v>0.178115836</v>
      </c>
      <c r="G25" s="181">
        <f>average(D25:F25)</f>
        <v>0.1310420248</v>
      </c>
      <c r="H25" s="150" t="s">
        <v>209</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210</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211</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246</v>
      </c>
      <c r="E29" s="45" t="s">
        <v>247</v>
      </c>
      <c r="F29" s="45" t="s">
        <v>248</v>
      </c>
      <c r="G29" s="59" t="s">
        <v>249</v>
      </c>
      <c r="H29" s="59"/>
      <c r="I29" s="43"/>
      <c r="J29" s="43"/>
      <c r="K29" s="43"/>
      <c r="L29" s="43"/>
      <c r="M29" s="43"/>
      <c r="N29" s="43"/>
      <c r="O29" s="43"/>
      <c r="P29" s="43"/>
      <c r="Q29" s="43"/>
      <c r="R29" s="43"/>
      <c r="S29" s="43"/>
      <c r="T29" s="43"/>
      <c r="U29" s="43"/>
      <c r="V29" s="43"/>
      <c r="W29" s="43"/>
      <c r="X29" s="43"/>
      <c r="Y29" s="43"/>
    </row>
    <row r="30">
      <c r="A30" s="139"/>
      <c r="B30" s="49"/>
      <c r="C30" s="148" t="s">
        <v>210</v>
      </c>
      <c r="D30" s="163" t="str">
        <f>'Ratios 2021'!D38</f>
        <v>$0</v>
      </c>
      <c r="E30" s="163">
        <f>'Ratios 2022'!D38</f>
        <v>0.1068099747</v>
      </c>
      <c r="F30" s="163">
        <f>'Ratios 2023'!D38</f>
        <v>0.09484541645</v>
      </c>
      <c r="G30" s="181">
        <f>average(D30:F30)</f>
        <v>0.1008276956</v>
      </c>
      <c r="H30" s="150" t="s">
        <v>213</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214</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215</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246</v>
      </c>
      <c r="E34" s="45" t="s">
        <v>247</v>
      </c>
      <c r="F34" s="45" t="s">
        <v>248</v>
      </c>
      <c r="G34" s="59" t="s">
        <v>249</v>
      </c>
      <c r="H34" s="59"/>
      <c r="I34" s="43"/>
      <c r="J34" s="43"/>
      <c r="K34" s="43"/>
      <c r="L34" s="43"/>
      <c r="M34" s="43"/>
      <c r="N34" s="43"/>
      <c r="O34" s="43"/>
      <c r="P34" s="43"/>
      <c r="Q34" s="43"/>
      <c r="R34" s="43"/>
      <c r="S34" s="43"/>
      <c r="T34" s="43"/>
      <c r="U34" s="43"/>
      <c r="V34" s="43"/>
      <c r="W34" s="43"/>
      <c r="X34" s="43"/>
      <c r="Y34" s="43"/>
    </row>
    <row r="35">
      <c r="A35" s="139"/>
      <c r="B35" s="49"/>
      <c r="C35" s="148" t="s">
        <v>250</v>
      </c>
      <c r="D35" s="163">
        <f>'Ratios 2021'!E41</f>
        <v>0.8708328805</v>
      </c>
      <c r="E35" s="163">
        <f>'Ratios 2022'!E41</f>
        <v>0.8428459645</v>
      </c>
      <c r="F35" s="163">
        <f>'Ratios 2023'!E41</f>
        <v>0.8797584657</v>
      </c>
      <c r="G35" s="181">
        <f t="shared" ref="G35:G37" si="1">average(D35:F35)</f>
        <v>0.8644791036</v>
      </c>
      <c r="H35" s="181"/>
      <c r="I35" s="43"/>
      <c r="J35" s="43"/>
      <c r="K35" s="43"/>
      <c r="L35" s="43"/>
      <c r="M35" s="43"/>
      <c r="N35" s="43"/>
      <c r="O35" s="43"/>
      <c r="P35" s="43"/>
      <c r="Q35" s="43"/>
      <c r="R35" s="43"/>
      <c r="S35" s="43"/>
      <c r="T35" s="43"/>
      <c r="U35" s="43"/>
      <c r="V35" s="43"/>
      <c r="W35" s="43"/>
      <c r="X35" s="43"/>
      <c r="Y35" s="43"/>
    </row>
    <row r="36">
      <c r="A36" s="139"/>
      <c r="B36" s="52"/>
      <c r="C36" s="148" t="s">
        <v>217</v>
      </c>
      <c r="D36" s="163">
        <f>'Ratios 2021'!E42</f>
        <v>0.05384782586</v>
      </c>
      <c r="E36" s="163">
        <f>'Ratios 2022'!E42</f>
        <v>0.1161992613</v>
      </c>
      <c r="F36" s="163">
        <f>'Ratios 2023'!E42</f>
        <v>0.07134558571</v>
      </c>
      <c r="G36" s="181">
        <f t="shared" si="1"/>
        <v>0.0804642243</v>
      </c>
      <c r="H36" s="181"/>
      <c r="I36" s="43"/>
      <c r="J36" s="43"/>
      <c r="K36" s="43"/>
      <c r="L36" s="43"/>
      <c r="M36" s="43"/>
      <c r="N36" s="43"/>
      <c r="O36" s="43"/>
      <c r="P36" s="43"/>
      <c r="Q36" s="43"/>
      <c r="R36" s="43"/>
      <c r="S36" s="43"/>
      <c r="T36" s="43"/>
      <c r="U36" s="43"/>
      <c r="V36" s="43"/>
      <c r="W36" s="43"/>
      <c r="X36" s="43"/>
      <c r="Y36" s="43"/>
    </row>
    <row r="37">
      <c r="A37" s="139"/>
      <c r="B37" s="182"/>
      <c r="C37" s="148" t="s">
        <v>218</v>
      </c>
      <c r="D37" s="163">
        <f>'Ratios 2021'!E43</f>
        <v>0.07531929364</v>
      </c>
      <c r="E37" s="163">
        <f>'Ratios 2022'!E43</f>
        <v>0.04095477413</v>
      </c>
      <c r="F37" s="163">
        <f>'Ratios 2023'!E43</f>
        <v>0.04889594858</v>
      </c>
      <c r="G37" s="181">
        <f t="shared" si="1"/>
        <v>0.05505667212</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219</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220</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246</v>
      </c>
      <c r="E41" s="45" t="s">
        <v>247</v>
      </c>
      <c r="F41" s="45" t="s">
        <v>248</v>
      </c>
      <c r="G41" s="59" t="s">
        <v>249</v>
      </c>
      <c r="H41" s="59"/>
      <c r="I41" s="43"/>
      <c r="J41" s="43"/>
      <c r="K41" s="43"/>
      <c r="L41" s="43"/>
      <c r="M41" s="43"/>
      <c r="N41" s="43"/>
      <c r="O41" s="43"/>
      <c r="P41" s="43"/>
      <c r="Q41" s="43"/>
      <c r="R41" s="43"/>
      <c r="S41" s="43"/>
      <c r="T41" s="43"/>
      <c r="U41" s="43"/>
      <c r="V41" s="43"/>
      <c r="W41" s="43"/>
      <c r="X41" s="43"/>
      <c r="Y41" s="43"/>
    </row>
    <row r="42">
      <c r="A42" s="139"/>
      <c r="B42" s="49"/>
      <c r="C42" s="148" t="s">
        <v>223</v>
      </c>
      <c r="D42" s="165">
        <f>'Ratios 2021'!D49</f>
        <v>20.99418172</v>
      </c>
      <c r="E42" s="165">
        <f>'Ratios 2022'!D49</f>
        <v>27.63350244</v>
      </c>
      <c r="F42" s="165">
        <f>'Ratios 2023'!D49</f>
        <v>21.3617149</v>
      </c>
      <c r="G42" s="183">
        <f>average(D42:F42)</f>
        <v>23.32979968</v>
      </c>
      <c r="H42" s="150" t="s">
        <v>224</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225</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226</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246</v>
      </c>
      <c r="E46" s="45" t="s">
        <v>247</v>
      </c>
      <c r="F46" s="45" t="s">
        <v>248</v>
      </c>
      <c r="G46" s="59" t="s">
        <v>249</v>
      </c>
      <c r="H46" s="59"/>
      <c r="I46" s="43"/>
      <c r="J46" s="43"/>
      <c r="K46" s="43"/>
      <c r="L46" s="43"/>
      <c r="M46" s="43"/>
      <c r="N46" s="43"/>
      <c r="O46" s="43"/>
      <c r="P46" s="43"/>
      <c r="Q46" s="43"/>
      <c r="R46" s="43"/>
      <c r="S46" s="43"/>
      <c r="T46" s="43"/>
      <c r="U46" s="43"/>
      <c r="V46" s="43"/>
      <c r="W46" s="43"/>
      <c r="X46" s="43"/>
      <c r="Y46" s="43"/>
    </row>
    <row r="47">
      <c r="A47" s="139"/>
      <c r="B47" s="49"/>
      <c r="C47" s="148" t="s">
        <v>229</v>
      </c>
      <c r="D47" s="149" t="str">
        <f>'Ratios 2021'!D54</f>
        <v>$0</v>
      </c>
      <c r="E47" s="149" t="str">
        <f>'Ratios 2022'!D54</f>
        <v>$0</v>
      </c>
      <c r="F47" s="149">
        <f>'Ratios 2023'!D54</f>
        <v>95.06283999</v>
      </c>
      <c r="G47" s="177">
        <f>average(D47:F47)</f>
        <v>95.06283999</v>
      </c>
      <c r="H47" s="150" t="s">
        <v>230</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231</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232</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246</v>
      </c>
      <c r="E51" s="45" t="s">
        <v>247</v>
      </c>
      <c r="F51" s="45" t="s">
        <v>248</v>
      </c>
      <c r="G51" s="59" t="s">
        <v>249</v>
      </c>
      <c r="H51" s="59"/>
      <c r="I51" s="43"/>
      <c r="J51" s="43"/>
      <c r="K51" s="43"/>
      <c r="L51" s="43"/>
      <c r="M51" s="43"/>
      <c r="N51" s="43"/>
      <c r="O51" s="43"/>
      <c r="P51" s="43"/>
      <c r="Q51" s="43"/>
      <c r="R51" s="43"/>
      <c r="S51" s="43"/>
      <c r="T51" s="43"/>
      <c r="U51" s="43"/>
      <c r="V51" s="43"/>
      <c r="W51" s="43"/>
      <c r="X51" s="43"/>
      <c r="Y51" s="43"/>
    </row>
    <row r="52">
      <c r="A52" s="139"/>
      <c r="B52" s="49"/>
      <c r="C52" s="148" t="s">
        <v>235</v>
      </c>
      <c r="D52" s="184">
        <f>'Ratios 2021'!D59</f>
        <v>0</v>
      </c>
      <c r="E52" s="184">
        <f>'Ratios 2022'!D59</f>
        <v>0</v>
      </c>
      <c r="F52" s="184">
        <f>'Ratios 2023'!D59</f>
        <v>0</v>
      </c>
      <c r="G52" s="185">
        <f>average(D52:F52)</f>
        <v>0</v>
      </c>
      <c r="H52" s="150" t="s">
        <v>236</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NARRATIVE NATION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NARRATIVE NATION</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902078.0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902078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79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26545.0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26545</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96</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928623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NARRATIVE NATION</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108</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0</v>
      </c>
      <c r="D11" s="99">
        <v>0.0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0</v>
      </c>
      <c r="D12" s="99">
        <v>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5403</v>
      </c>
      <c r="D16" s="99">
        <v>0.0</v>
      </c>
      <c r="E16" s="99">
        <v>5403.0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2375</v>
      </c>
      <c r="D20" s="99">
        <v>2375.0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49362</v>
      </c>
      <c r="D21" s="99">
        <v>49362.0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24506</v>
      </c>
      <c r="D22" s="99">
        <v>0.0</v>
      </c>
      <c r="E22" s="99">
        <v>24506.0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248</v>
      </c>
      <c r="D26" s="99">
        <v>248.0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453</v>
      </c>
      <c r="D31" s="99">
        <v>453.0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0</v>
      </c>
      <c r="D32" s="99">
        <v>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102" t="s">
        <v>133</v>
      </c>
      <c r="C34" s="98">
        <f t="shared" si="1"/>
        <v>237767</v>
      </c>
      <c r="D34" s="99">
        <v>237767.0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134</v>
      </c>
      <c r="C35" s="98">
        <f t="shared" si="1"/>
        <v>194241</v>
      </c>
      <c r="D35" s="99">
        <v>194241.0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135</v>
      </c>
      <c r="C36" s="98">
        <f t="shared" si="1"/>
        <v>42968</v>
      </c>
      <c r="D36" s="99">
        <v>0.0</v>
      </c>
      <c r="E36" s="99">
        <v>0.0</v>
      </c>
      <c r="F36" s="99">
        <v>42968.0</v>
      </c>
      <c r="G36" s="43"/>
      <c r="H36" s="43"/>
      <c r="I36" s="43"/>
      <c r="J36" s="43"/>
      <c r="K36" s="43"/>
      <c r="L36" s="43"/>
      <c r="M36" s="43"/>
      <c r="N36" s="43"/>
      <c r="O36" s="43"/>
      <c r="P36" s="43"/>
      <c r="Q36" s="43"/>
      <c r="R36" s="43"/>
      <c r="S36" s="43"/>
      <c r="T36" s="43"/>
      <c r="U36" s="43"/>
      <c r="V36" s="43"/>
      <c r="W36" s="43"/>
      <c r="X36" s="43"/>
      <c r="Y36" s="43"/>
      <c r="Z36" s="43"/>
    </row>
    <row r="37">
      <c r="A37" s="45" t="s">
        <v>52</v>
      </c>
      <c r="B37" s="103" t="s">
        <v>136</v>
      </c>
      <c r="C37" s="98">
        <f t="shared" si="1"/>
        <v>9462</v>
      </c>
      <c r="D37" s="99">
        <v>9462.0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3693</v>
      </c>
      <c r="D38" s="99">
        <v>2883.0</v>
      </c>
      <c r="E38" s="99">
        <v>810.0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570478</v>
      </c>
      <c r="D40" s="104">
        <f t="shared" si="2"/>
        <v>496791</v>
      </c>
      <c r="E40" s="104">
        <f t="shared" si="2"/>
        <v>30719</v>
      </c>
      <c r="F40" s="104">
        <f t="shared" si="2"/>
        <v>42968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NARRATIVE NATION</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575291.0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1590.0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533.0</v>
      </c>
      <c r="E12" s="109">
        <f>D11-D12</f>
        <v>1057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576348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332.0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332</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576016.0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576016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576348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NARRATIVE NATION</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180</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181</v>
      </c>
      <c r="C3" s="145" t="s">
        <v>182</v>
      </c>
      <c r="D3" s="146">
        <f>'Expenses 2021'!C40</f>
        <v>570478</v>
      </c>
      <c r="E3" s="147"/>
      <c r="F3" s="43"/>
      <c r="G3" s="43"/>
      <c r="H3" s="43"/>
      <c r="I3" s="43"/>
      <c r="J3" s="43"/>
      <c r="K3" s="43"/>
      <c r="L3" s="43"/>
      <c r="M3" s="43"/>
      <c r="N3" s="43"/>
      <c r="O3" s="43"/>
      <c r="P3" s="43"/>
      <c r="Q3" s="43"/>
      <c r="R3" s="43"/>
      <c r="S3" s="43"/>
      <c r="T3" s="43"/>
      <c r="U3" s="43"/>
      <c r="V3" s="43"/>
      <c r="W3" s="43"/>
      <c r="X3" s="43"/>
      <c r="Y3" s="43"/>
    </row>
    <row r="4">
      <c r="A4" s="139"/>
      <c r="B4" s="49"/>
      <c r="C4" s="145" t="s">
        <v>183</v>
      </c>
      <c r="D4" s="146">
        <f>'Expenses 2021'!C31</f>
        <v>453</v>
      </c>
      <c r="E4" s="147"/>
      <c r="F4" s="43"/>
      <c r="G4" s="43"/>
      <c r="H4" s="43"/>
      <c r="I4" s="43"/>
      <c r="J4" s="43"/>
      <c r="K4" s="43"/>
      <c r="L4" s="43"/>
      <c r="M4" s="43"/>
      <c r="N4" s="43"/>
      <c r="O4" s="43"/>
      <c r="P4" s="43"/>
      <c r="Q4" s="43"/>
      <c r="R4" s="43"/>
      <c r="S4" s="43"/>
      <c r="T4" s="43"/>
      <c r="U4" s="43"/>
      <c r="V4" s="43"/>
      <c r="W4" s="43"/>
      <c r="X4" s="43"/>
      <c r="Y4" s="43"/>
    </row>
    <row r="5">
      <c r="A5" s="139"/>
      <c r="B5" s="49"/>
      <c r="C5" s="145" t="s">
        <v>184</v>
      </c>
      <c r="D5" s="146">
        <f>D3-D4</f>
        <v>570025</v>
      </c>
      <c r="E5" s="147"/>
      <c r="F5" s="43"/>
      <c r="G5" s="43"/>
      <c r="H5" s="43"/>
      <c r="I5" s="43"/>
      <c r="J5" s="43"/>
      <c r="K5" s="43"/>
      <c r="L5" s="43"/>
      <c r="M5" s="43"/>
      <c r="N5" s="43"/>
      <c r="O5" s="43"/>
      <c r="P5" s="43"/>
      <c r="Q5" s="43"/>
      <c r="R5" s="43"/>
      <c r="S5" s="43"/>
      <c r="T5" s="43"/>
      <c r="U5" s="43"/>
      <c r="V5" s="43"/>
      <c r="W5" s="43"/>
      <c r="X5" s="43"/>
      <c r="Y5" s="43"/>
    </row>
    <row r="6">
      <c r="A6" s="139"/>
      <c r="B6" s="49"/>
      <c r="C6" s="145" t="s">
        <v>185</v>
      </c>
      <c r="D6" s="146">
        <f>D5/12</f>
        <v>47502.08333</v>
      </c>
      <c r="E6" s="147"/>
      <c r="F6" s="43"/>
      <c r="G6" s="43"/>
      <c r="H6" s="43"/>
      <c r="I6" s="43"/>
      <c r="J6" s="43"/>
      <c r="K6" s="43"/>
      <c r="L6" s="43"/>
      <c r="M6" s="43"/>
      <c r="N6" s="43"/>
      <c r="O6" s="43"/>
      <c r="P6" s="43"/>
      <c r="Q6" s="43"/>
      <c r="R6" s="43"/>
      <c r="S6" s="43"/>
      <c r="T6" s="43"/>
      <c r="U6" s="43"/>
      <c r="V6" s="43"/>
      <c r="W6" s="43"/>
      <c r="X6" s="43"/>
      <c r="Y6" s="43"/>
    </row>
    <row r="7">
      <c r="A7" s="139"/>
      <c r="B7" s="49"/>
      <c r="C7" s="145" t="s">
        <v>186</v>
      </c>
      <c r="D7" s="75">
        <f>'Balance Sheet 2021'!E2+'Balance Sheet 2021'!E3</f>
        <v>575291</v>
      </c>
      <c r="E7" s="147"/>
      <c r="F7" s="43"/>
      <c r="G7" s="43"/>
      <c r="H7" s="43"/>
      <c r="I7" s="43"/>
      <c r="J7" s="43"/>
      <c r="K7" s="43"/>
      <c r="L7" s="43"/>
      <c r="M7" s="43"/>
      <c r="N7" s="43"/>
      <c r="O7" s="43"/>
      <c r="P7" s="43"/>
      <c r="Q7" s="43"/>
      <c r="R7" s="43"/>
      <c r="S7" s="43"/>
      <c r="T7" s="43"/>
      <c r="U7" s="43"/>
      <c r="V7" s="43"/>
      <c r="W7" s="43"/>
      <c r="X7" s="43"/>
      <c r="Y7" s="43"/>
    </row>
    <row r="8">
      <c r="A8" s="139"/>
      <c r="B8" s="49"/>
      <c r="C8" s="148" t="s">
        <v>180</v>
      </c>
      <c r="D8" s="149">
        <f>D7/D6</f>
        <v>12.1108583</v>
      </c>
      <c r="E8" s="150" t="s">
        <v>187</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188</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189</v>
      </c>
      <c r="C11" s="145" t="s">
        <v>190</v>
      </c>
      <c r="D11" s="75">
        <f>'Balance Sheet 2021'!E30</f>
        <v>576016</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191</v>
      </c>
      <c r="D12" s="75">
        <f>'Expenses 2021'!C40</f>
        <v>570478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192</v>
      </c>
      <c r="D13" s="146">
        <f>D12/12</f>
        <v>47539.83333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188</v>
      </c>
      <c r="D14" s="149">
        <f>D11/D13</f>
        <v>12.11649178</v>
      </c>
      <c r="E14" s="150" t="s">
        <v>187</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193</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194</v>
      </c>
      <c r="C17" s="145" t="s">
        <v>195</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191</v>
      </c>
      <c r="D18" s="75">
        <f>'Expenses 2021'!C40</f>
        <v>570478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192</v>
      </c>
      <c r="D19" s="146">
        <f>D18/12</f>
        <v>47539.83333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196</v>
      </c>
      <c r="D20" s="149">
        <f>D17/D19</f>
        <v>0</v>
      </c>
      <c r="E20" s="150" t="s">
        <v>187</v>
      </c>
      <c r="F20" s="43"/>
      <c r="G20" s="43"/>
      <c r="H20" s="43"/>
      <c r="I20" s="43"/>
      <c r="J20" s="43"/>
      <c r="K20" s="43"/>
      <c r="L20" s="43"/>
      <c r="M20" s="43"/>
      <c r="N20" s="43"/>
      <c r="O20" s="43"/>
      <c r="P20" s="43"/>
      <c r="Q20" s="43"/>
      <c r="R20" s="43"/>
      <c r="S20" s="43"/>
      <c r="T20" s="43"/>
      <c r="U20" s="43"/>
      <c r="V20" s="43"/>
      <c r="W20" s="43"/>
      <c r="X20" s="43"/>
      <c r="Y20" s="43"/>
    </row>
    <row r="21">
      <c r="A21" s="139"/>
      <c r="B21" s="49"/>
      <c r="C21" s="154" t="s">
        <v>197</v>
      </c>
      <c r="D21" s="155">
        <f>D20+D8</f>
        <v>12.1108583</v>
      </c>
      <c r="E21" s="156" t="s">
        <v>187</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198</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199</v>
      </c>
      <c r="C24" s="160"/>
      <c r="D24" s="161">
        <f>max('Revenues 2021'!E2:E7,'Revenues 2021'!F10:F15)</f>
        <v>902078</v>
      </c>
      <c r="E24" s="162" t="s">
        <v>200</v>
      </c>
      <c r="F24" s="43"/>
      <c r="G24" s="43"/>
      <c r="H24" s="43"/>
      <c r="I24" s="43"/>
      <c r="J24" s="43"/>
      <c r="K24" s="43"/>
      <c r="L24" s="43"/>
      <c r="M24" s="43"/>
      <c r="N24" s="43"/>
      <c r="O24" s="43"/>
      <c r="P24" s="43"/>
      <c r="Q24" s="43"/>
      <c r="R24" s="43"/>
      <c r="S24" s="43"/>
      <c r="T24" s="43"/>
      <c r="U24" s="43"/>
      <c r="V24" s="43"/>
      <c r="W24" s="43"/>
      <c r="X24" s="43"/>
      <c r="Y24" s="43"/>
    </row>
    <row r="25">
      <c r="A25" s="139"/>
      <c r="B25" s="49"/>
      <c r="C25" s="145" t="s">
        <v>201</v>
      </c>
      <c r="D25" s="146">
        <f>'Revenues 2021'!F44</f>
        <v>928623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198</v>
      </c>
      <c r="D26" s="163">
        <f>D24/D25</f>
        <v>0.9714146645</v>
      </c>
      <c r="E26" s="150" t="s">
        <v>202</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203</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204</v>
      </c>
      <c r="C29" s="145" t="s">
        <v>205</v>
      </c>
      <c r="D29" s="75">
        <f>SUM('Expenses 2021'!C7:C9)</f>
        <v>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206</v>
      </c>
      <c r="D30" s="75">
        <f>SUM('Expenses 2021'!C10:C12)</f>
        <v>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207</v>
      </c>
      <c r="D31" s="75">
        <f>sum(D29:D30)</f>
        <v>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182</v>
      </c>
      <c r="D32" s="75">
        <f>'Expenses 2021'!C40</f>
        <v>570478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208</v>
      </c>
      <c r="D33" s="163">
        <f>D31/D32</f>
        <v>0</v>
      </c>
      <c r="E33" s="150" t="s">
        <v>209</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210</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211</v>
      </c>
      <c r="C36" s="145" t="s">
        <v>212</v>
      </c>
      <c r="D36" s="75">
        <f>SUM('Expenses 2021'!C10:C11)</f>
        <v>0</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205</v>
      </c>
      <c r="D37" s="75">
        <f>SUM('Expenses 2021'!C7:C9)</f>
        <v>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210</v>
      </c>
      <c r="D38" s="165" t="str">
        <f>if(D37=0, "$0",D36/D37)</f>
        <v>$0</v>
      </c>
      <c r="E38" s="150" t="s">
        <v>213</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214</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215</v>
      </c>
      <c r="C41" s="148" t="s">
        <v>216</v>
      </c>
      <c r="D41" s="75">
        <f>'Expenses 2021'!D40</f>
        <v>496791</v>
      </c>
      <c r="E41" s="166">
        <f t="shared" ref="E41:E44" si="1">D41/$D$44</f>
        <v>0.8708328805</v>
      </c>
      <c r="F41" s="43"/>
      <c r="G41" s="43"/>
      <c r="H41" s="43"/>
      <c r="I41" s="43"/>
      <c r="J41" s="43"/>
      <c r="K41" s="43"/>
      <c r="L41" s="43"/>
      <c r="M41" s="43"/>
      <c r="N41" s="43"/>
      <c r="O41" s="43"/>
      <c r="P41" s="43"/>
      <c r="Q41" s="43"/>
      <c r="R41" s="43"/>
      <c r="S41" s="43"/>
      <c r="T41" s="43"/>
      <c r="U41" s="43"/>
      <c r="V41" s="43"/>
      <c r="W41" s="43"/>
      <c r="X41" s="43"/>
      <c r="Y41" s="43"/>
    </row>
    <row r="42">
      <c r="A42" s="139"/>
      <c r="B42" s="49"/>
      <c r="C42" s="148" t="s">
        <v>217</v>
      </c>
      <c r="D42" s="146">
        <f>'Expenses 2021'!E40</f>
        <v>30719</v>
      </c>
      <c r="E42" s="166">
        <f t="shared" si="1"/>
        <v>0.05384782586</v>
      </c>
      <c r="F42" s="43"/>
      <c r="G42" s="43"/>
      <c r="H42" s="43"/>
      <c r="I42" s="43"/>
      <c r="J42" s="43"/>
      <c r="K42" s="43"/>
      <c r="L42" s="43"/>
      <c r="M42" s="43"/>
      <c r="N42" s="43"/>
      <c r="O42" s="43"/>
      <c r="P42" s="43"/>
      <c r="Q42" s="43"/>
      <c r="R42" s="43"/>
      <c r="S42" s="43"/>
      <c r="T42" s="43"/>
      <c r="U42" s="43"/>
      <c r="V42" s="43"/>
      <c r="W42" s="43"/>
      <c r="X42" s="43"/>
      <c r="Y42" s="43"/>
    </row>
    <row r="43">
      <c r="A43" s="139"/>
      <c r="B43" s="49"/>
      <c r="C43" s="148" t="s">
        <v>218</v>
      </c>
      <c r="D43" s="146">
        <f>'Expenses 2021'!F40</f>
        <v>42968</v>
      </c>
      <c r="E43" s="166">
        <f t="shared" si="1"/>
        <v>0.07531929364</v>
      </c>
      <c r="F43" s="43"/>
      <c r="G43" s="43"/>
      <c r="H43" s="43"/>
      <c r="I43" s="43"/>
      <c r="J43" s="43"/>
      <c r="K43" s="43"/>
      <c r="L43" s="43"/>
      <c r="M43" s="43"/>
      <c r="N43" s="43"/>
      <c r="O43" s="43"/>
      <c r="P43" s="43"/>
      <c r="Q43" s="43"/>
      <c r="R43" s="43"/>
      <c r="S43" s="43"/>
      <c r="T43" s="43"/>
      <c r="U43" s="43"/>
      <c r="V43" s="43"/>
      <c r="W43" s="43"/>
      <c r="X43" s="43"/>
      <c r="Y43" s="43"/>
    </row>
    <row r="44">
      <c r="A44" s="139"/>
      <c r="B44" s="49"/>
      <c r="C44" s="145" t="s">
        <v>182</v>
      </c>
      <c r="D44" s="146">
        <f>sum(D41:D43)</f>
        <v>570478</v>
      </c>
      <c r="E44" s="166">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219</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220</v>
      </c>
      <c r="C47" s="145" t="s">
        <v>221</v>
      </c>
      <c r="D47" s="146">
        <f>'Revenues 2021'!F9</f>
        <v>902078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222</v>
      </c>
      <c r="D48" s="146">
        <f>'Expenses 2021'!F40</f>
        <v>42968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223</v>
      </c>
      <c r="D49" s="165">
        <f>if(D48=0, "$0",D47/D48)</f>
        <v>20.99418172</v>
      </c>
      <c r="E49" s="150" t="s">
        <v>224</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225</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226</v>
      </c>
      <c r="C52" s="145" t="s">
        <v>227</v>
      </c>
      <c r="D52" s="146">
        <f>sum('Balance Sheet 2021'!E2:E10)</f>
        <v>575291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228</v>
      </c>
      <c r="D53" s="146">
        <f>sum('Balance Sheet 2021'!E19:E22)</f>
        <v>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229</v>
      </c>
      <c r="D54" s="165" t="str">
        <f>if(D53=0, "$0",D52/D53)</f>
        <v>$0</v>
      </c>
      <c r="E54" s="150" t="s">
        <v>230</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231</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232</v>
      </c>
      <c r="C57" s="145" t="s">
        <v>233</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234</v>
      </c>
      <c r="D58" s="146">
        <f>'Balance Sheet 2021'!E18</f>
        <v>576348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235</v>
      </c>
      <c r="D59" s="168">
        <f>D57/D58</f>
        <v>0</v>
      </c>
      <c r="E59" s="150" t="s">
        <v>236</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NARRATIVE NATION</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1094867.0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1094867</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0.0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64</v>
      </c>
      <c r="D16" s="57"/>
      <c r="E16" s="57"/>
      <c r="F16" s="57">
        <f>sum(F10:F15)</f>
        <v>0</v>
      </c>
      <c r="G16" s="58"/>
      <c r="H16" s="58"/>
      <c r="I16" s="58"/>
      <c r="J16" s="58"/>
      <c r="K16" s="58"/>
      <c r="L16" s="58"/>
      <c r="M16" s="58"/>
      <c r="N16" s="58"/>
      <c r="O16" s="58"/>
      <c r="P16" s="58"/>
      <c r="Q16" s="58"/>
      <c r="R16" s="58"/>
      <c r="S16" s="58"/>
      <c r="T16" s="58"/>
      <c r="U16" s="58"/>
      <c r="V16" s="58"/>
      <c r="W16" s="58"/>
      <c r="X16" s="58"/>
      <c r="Y16" s="58"/>
      <c r="Z16" s="58"/>
    </row>
    <row r="17">
      <c r="A17" s="65" t="s">
        <v>65</v>
      </c>
      <c r="B17" s="66">
        <v>3.0</v>
      </c>
      <c r="C17" s="67" t="s">
        <v>66</v>
      </c>
      <c r="D17" s="61"/>
      <c r="E17" s="61"/>
      <c r="F17" s="62">
        <v>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67</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68</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69</v>
      </c>
      <c r="E20" s="73" t="s">
        <v>70</v>
      </c>
      <c r="F20" s="74"/>
      <c r="G20" s="43"/>
      <c r="H20" s="43"/>
      <c r="I20" s="43"/>
      <c r="J20" s="43"/>
      <c r="K20" s="43"/>
      <c r="L20" s="43"/>
      <c r="M20" s="43"/>
      <c r="N20" s="43"/>
      <c r="O20" s="43"/>
      <c r="P20" s="43"/>
      <c r="Q20" s="43"/>
      <c r="R20" s="43"/>
      <c r="S20" s="43"/>
      <c r="T20" s="43"/>
      <c r="U20" s="43"/>
      <c r="V20" s="43"/>
      <c r="W20" s="43"/>
      <c r="X20" s="43"/>
      <c r="Y20" s="43"/>
      <c r="Z20" s="43"/>
    </row>
    <row r="21">
      <c r="A21" s="49"/>
      <c r="B21" s="59" t="s">
        <v>71</v>
      </c>
      <c r="C21" s="46" t="s">
        <v>72</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73</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74</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75</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76</v>
      </c>
      <c r="E25" s="73" t="s">
        <v>77</v>
      </c>
      <c r="F25" s="74"/>
      <c r="G25" s="76"/>
      <c r="H25" s="43"/>
      <c r="I25" s="43"/>
      <c r="J25" s="43"/>
      <c r="K25" s="43"/>
      <c r="L25" s="43"/>
      <c r="M25" s="43"/>
      <c r="N25" s="43"/>
      <c r="O25" s="43"/>
      <c r="P25" s="43"/>
      <c r="Q25" s="43"/>
      <c r="R25" s="43"/>
      <c r="S25" s="43"/>
      <c r="T25" s="43"/>
      <c r="U25" s="43"/>
      <c r="V25" s="43"/>
      <c r="W25" s="43"/>
      <c r="X25" s="43"/>
      <c r="Y25" s="43"/>
      <c r="Z25" s="43"/>
    </row>
    <row r="26">
      <c r="A26" s="49"/>
      <c r="B26" s="45" t="s">
        <v>78</v>
      </c>
      <c r="C26" s="77" t="s">
        <v>237</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80</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81</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82</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83</v>
      </c>
      <c r="C30" s="51" t="s">
        <v>84</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85</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86</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87</v>
      </c>
      <c r="C33" s="51" t="s">
        <v>88</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89</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90</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91</v>
      </c>
      <c r="C36" s="51" t="s">
        <v>92</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93</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94</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95</v>
      </c>
      <c r="C39" s="60" t="s">
        <v>238</v>
      </c>
      <c r="D39" s="74"/>
      <c r="E39" s="48">
        <v>10000.0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64</v>
      </c>
      <c r="D43" s="79"/>
      <c r="E43" s="79"/>
      <c r="F43" s="57">
        <f>sum(E39:E42)</f>
        <v>10000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97</v>
      </c>
      <c r="D44" s="88"/>
      <c r="E44" s="88"/>
      <c r="F44" s="89">
        <f>sum(F16:F43)+F9</f>
        <v>1104867</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NARRATIVE NATION</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98</v>
      </c>
      <c r="D2" s="42" t="s">
        <v>99</v>
      </c>
      <c r="E2" s="42" t="s">
        <v>100</v>
      </c>
      <c r="F2" s="42" t="s">
        <v>101</v>
      </c>
      <c r="G2" s="43"/>
      <c r="H2" s="43"/>
      <c r="I2" s="43"/>
      <c r="J2" s="43"/>
      <c r="K2" s="43"/>
      <c r="L2" s="43"/>
      <c r="M2" s="43"/>
      <c r="N2" s="43"/>
      <c r="O2" s="43"/>
      <c r="P2" s="43"/>
      <c r="Q2" s="43"/>
      <c r="R2" s="43"/>
      <c r="S2" s="43"/>
      <c r="T2" s="43"/>
      <c r="U2" s="43"/>
      <c r="V2" s="43"/>
      <c r="W2" s="43"/>
      <c r="X2" s="43"/>
      <c r="Y2" s="43"/>
      <c r="Z2" s="43"/>
    </row>
    <row r="3">
      <c r="A3" s="80">
        <v>1.0</v>
      </c>
      <c r="B3" s="96" t="s">
        <v>102</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103</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104</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105</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106</v>
      </c>
      <c r="C7" s="98">
        <f t="shared" si="1"/>
        <v>45000</v>
      </c>
      <c r="D7" s="99">
        <v>45000.0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107</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108</v>
      </c>
      <c r="C9" s="98">
        <f t="shared" si="1"/>
        <v>130845</v>
      </c>
      <c r="D9" s="99">
        <v>130845.0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109</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110</v>
      </c>
      <c r="C11" s="98">
        <f t="shared" si="1"/>
        <v>18782</v>
      </c>
      <c r="D11" s="99">
        <v>18782.0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111</v>
      </c>
      <c r="C12" s="98">
        <f t="shared" si="1"/>
        <v>13381</v>
      </c>
      <c r="D12" s="99">
        <v>13381.0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112</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113</v>
      </c>
      <c r="B14" s="46" t="s">
        <v>114</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115</v>
      </c>
      <c r="C15" s="98">
        <f t="shared" si="1"/>
        <v>8750</v>
      </c>
      <c r="D15" s="99">
        <v>750.0</v>
      </c>
      <c r="E15" s="99">
        <v>8000.0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116</v>
      </c>
      <c r="C16" s="98">
        <f t="shared" si="1"/>
        <v>16843</v>
      </c>
      <c r="D16" s="99">
        <v>11257.0</v>
      </c>
      <c r="E16" s="99">
        <v>5586.0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117</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118</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119</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120</v>
      </c>
      <c r="C20" s="98">
        <f t="shared" si="1"/>
        <v>1476</v>
      </c>
      <c r="D20" s="99">
        <v>0.0</v>
      </c>
      <c r="E20" s="99">
        <v>1476.0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121</v>
      </c>
      <c r="C21" s="98">
        <f t="shared" si="1"/>
        <v>54937</v>
      </c>
      <c r="D21" s="99">
        <v>19293.0</v>
      </c>
      <c r="E21" s="99">
        <v>35644.0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122</v>
      </c>
      <c r="C22" s="98">
        <f t="shared" si="1"/>
        <v>28073</v>
      </c>
      <c r="D22" s="99">
        <v>6023.0</v>
      </c>
      <c r="E22" s="99">
        <v>22050.0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123</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68</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124</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125</v>
      </c>
      <c r="C26" s="98">
        <f t="shared" si="1"/>
        <v>39688</v>
      </c>
      <c r="D26" s="99">
        <v>26715.0</v>
      </c>
      <c r="E26" s="99">
        <v>12973.0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126</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127</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128</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129</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130</v>
      </c>
      <c r="C31" s="98">
        <f t="shared" si="1"/>
        <v>317</v>
      </c>
      <c r="D31" s="99">
        <v>0.0</v>
      </c>
      <c r="E31" s="99">
        <v>317.0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131</v>
      </c>
      <c r="C32" s="98">
        <f t="shared" si="1"/>
        <v>150</v>
      </c>
      <c r="D32" s="99">
        <v>150.0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132</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113</v>
      </c>
      <c r="B34" s="60" t="s">
        <v>133</v>
      </c>
      <c r="C34" s="98">
        <f t="shared" si="1"/>
        <v>285936</v>
      </c>
      <c r="D34" s="99">
        <v>268410.0</v>
      </c>
      <c r="E34" s="99">
        <v>17526.0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134</v>
      </c>
      <c r="C35" s="98">
        <f t="shared" si="1"/>
        <v>269186</v>
      </c>
      <c r="D35" s="99">
        <v>266806.0</v>
      </c>
      <c r="E35" s="99">
        <v>2380.0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39621</v>
      </c>
      <c r="D36" s="99">
        <v>0.0</v>
      </c>
      <c r="E36" s="99">
        <v>0.0</v>
      </c>
      <c r="F36" s="99">
        <v>39621.0</v>
      </c>
      <c r="G36" s="43"/>
      <c r="H36" s="43"/>
      <c r="I36" s="43"/>
      <c r="J36" s="43"/>
      <c r="K36" s="43"/>
      <c r="L36" s="43"/>
      <c r="M36" s="43"/>
      <c r="N36" s="43"/>
      <c r="O36" s="43"/>
      <c r="P36" s="43"/>
      <c r="Q36" s="43"/>
      <c r="R36" s="43"/>
      <c r="S36" s="43"/>
      <c r="T36" s="43"/>
      <c r="U36" s="43"/>
      <c r="V36" s="43"/>
      <c r="W36" s="43"/>
      <c r="X36" s="43"/>
      <c r="Y36" s="43"/>
      <c r="Z36" s="43"/>
    </row>
    <row r="37">
      <c r="A37" s="45" t="s">
        <v>52</v>
      </c>
      <c r="B37" s="60" t="s">
        <v>240</v>
      </c>
      <c r="C37" s="98">
        <f t="shared" si="1"/>
        <v>10148</v>
      </c>
      <c r="D37" s="99">
        <v>7985.0</v>
      </c>
      <c r="E37" s="99">
        <v>2163.0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137</v>
      </c>
      <c r="C38" s="98">
        <f t="shared" si="1"/>
        <v>4300</v>
      </c>
      <c r="D38" s="99">
        <v>0.0</v>
      </c>
      <c r="E38" s="99">
        <v>4300.0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138</v>
      </c>
      <c r="C40" s="104">
        <f t="shared" ref="C40:F40" si="2">sum(C3:C39)</f>
        <v>967433</v>
      </c>
      <c r="D40" s="104">
        <f t="shared" si="2"/>
        <v>815397</v>
      </c>
      <c r="E40" s="104">
        <f t="shared" si="2"/>
        <v>112415</v>
      </c>
      <c r="F40" s="104">
        <f t="shared" si="2"/>
        <v>39621</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NARRATIVE NATION</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139</v>
      </c>
      <c r="B2" s="45">
        <v>1.0</v>
      </c>
      <c r="C2" s="46" t="s">
        <v>140</v>
      </c>
      <c r="D2" s="111"/>
      <c r="E2" s="112">
        <v>722458.0</v>
      </c>
      <c r="F2" s="43"/>
      <c r="G2" s="43"/>
      <c r="H2" s="43"/>
      <c r="I2" s="43"/>
      <c r="J2" s="43"/>
      <c r="K2" s="43"/>
      <c r="L2" s="43"/>
      <c r="M2" s="43"/>
      <c r="N2" s="43"/>
      <c r="O2" s="43"/>
      <c r="P2" s="43"/>
      <c r="Q2" s="43"/>
      <c r="R2" s="43"/>
      <c r="S2" s="43"/>
      <c r="T2" s="43"/>
      <c r="U2" s="43"/>
      <c r="V2" s="43"/>
      <c r="W2" s="43"/>
      <c r="X2" s="43"/>
      <c r="Y2" s="43"/>
      <c r="Z2" s="43"/>
    </row>
    <row r="3">
      <c r="A3" s="49"/>
      <c r="B3" s="45">
        <v>2.0</v>
      </c>
      <c r="C3" s="46" t="s">
        <v>141</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142</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143</v>
      </c>
      <c r="D5" s="113"/>
      <c r="E5" s="112">
        <v>0.0</v>
      </c>
      <c r="F5" s="43"/>
      <c r="G5" s="43"/>
      <c r="H5" s="43"/>
      <c r="I5" s="43"/>
      <c r="J5" s="43"/>
      <c r="K5" s="43"/>
      <c r="L5" s="43"/>
      <c r="M5" s="43"/>
      <c r="N5" s="43"/>
      <c r="O5" s="43"/>
      <c r="P5" s="43"/>
      <c r="Q5" s="43"/>
      <c r="R5" s="43"/>
      <c r="S5" s="43"/>
      <c r="T5" s="43"/>
      <c r="U5" s="43"/>
      <c r="V5" s="43"/>
      <c r="W5" s="43"/>
      <c r="X5" s="43"/>
      <c r="Y5" s="43"/>
      <c r="Z5" s="43"/>
    </row>
    <row r="6">
      <c r="A6" s="49"/>
      <c r="B6" s="45">
        <v>5.0</v>
      </c>
      <c r="C6" s="51" t="s">
        <v>144</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145</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146</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147</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148</v>
      </c>
      <c r="D10" s="111"/>
      <c r="E10" s="112">
        <v>0.0</v>
      </c>
      <c r="F10" s="43"/>
      <c r="G10" s="43"/>
      <c r="H10" s="43"/>
      <c r="I10" s="43"/>
      <c r="J10" s="43"/>
      <c r="K10" s="43"/>
      <c r="L10" s="43"/>
      <c r="M10" s="43"/>
      <c r="N10" s="43"/>
      <c r="O10" s="43"/>
      <c r="P10" s="43"/>
      <c r="Q10" s="43"/>
      <c r="R10" s="43"/>
      <c r="S10" s="43"/>
      <c r="T10" s="43"/>
      <c r="U10" s="43"/>
      <c r="V10" s="43"/>
      <c r="W10" s="43"/>
      <c r="X10" s="43"/>
      <c r="Y10" s="43"/>
      <c r="Z10" s="43"/>
    </row>
    <row r="11">
      <c r="A11" s="49"/>
      <c r="B11" s="45" t="s">
        <v>149</v>
      </c>
      <c r="C11" s="46" t="s">
        <v>150</v>
      </c>
      <c r="D11" s="112">
        <v>1590.0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151</v>
      </c>
      <c r="C12" s="46" t="s">
        <v>152</v>
      </c>
      <c r="D12" s="112">
        <v>850.0</v>
      </c>
      <c r="E12" s="109">
        <f>D11-D12</f>
        <v>740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153</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154</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155</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156</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157</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158</v>
      </c>
      <c r="D18" s="114"/>
      <c r="E18" s="115">
        <f>sum(E2:E17)</f>
        <v>723198</v>
      </c>
      <c r="F18" s="43"/>
      <c r="G18" s="43"/>
      <c r="H18" s="43"/>
      <c r="I18" s="43"/>
      <c r="J18" s="43"/>
      <c r="K18" s="43"/>
      <c r="L18" s="43"/>
      <c r="M18" s="43"/>
      <c r="N18" s="43"/>
      <c r="O18" s="43"/>
      <c r="P18" s="43"/>
      <c r="Q18" s="43"/>
      <c r="R18" s="43"/>
      <c r="S18" s="43"/>
      <c r="T18" s="43"/>
      <c r="U18" s="43"/>
      <c r="V18" s="43"/>
      <c r="W18" s="43"/>
      <c r="X18" s="43"/>
      <c r="Y18" s="43"/>
      <c r="Z18" s="43"/>
    </row>
    <row r="19">
      <c r="A19" s="44" t="s">
        <v>159</v>
      </c>
      <c r="B19" s="116">
        <v>17.0</v>
      </c>
      <c r="C19" s="117" t="s">
        <v>160</v>
      </c>
      <c r="D19" s="118"/>
      <c r="E19" s="112">
        <v>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161</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162</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163</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164</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165</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166</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167</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168</v>
      </c>
      <c r="D27" s="118"/>
      <c r="E27" s="119">
        <v>15291.0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169</v>
      </c>
      <c r="D28" s="126"/>
      <c r="E28" s="127">
        <f>sum(E19:E27)</f>
        <v>15291</v>
      </c>
      <c r="F28" s="43"/>
      <c r="G28" s="43"/>
      <c r="H28" s="43"/>
      <c r="I28" s="43"/>
      <c r="J28" s="43"/>
      <c r="K28" s="43"/>
      <c r="L28" s="43"/>
      <c r="M28" s="43"/>
      <c r="N28" s="43"/>
      <c r="O28" s="43"/>
      <c r="P28" s="43"/>
      <c r="Q28" s="43"/>
      <c r="R28" s="43"/>
      <c r="S28" s="43"/>
      <c r="T28" s="43"/>
      <c r="U28" s="43"/>
      <c r="V28" s="43"/>
      <c r="W28" s="43"/>
      <c r="X28" s="43"/>
      <c r="Y28" s="43"/>
      <c r="Z28" s="43"/>
    </row>
    <row r="29">
      <c r="A29" s="65" t="s">
        <v>170</v>
      </c>
      <c r="B29" s="128"/>
      <c r="C29" s="129" t="s">
        <v>171</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172</v>
      </c>
      <c r="D30" s="118"/>
      <c r="E30" s="112">
        <v>707907.0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173</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174</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175</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176</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177</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178</v>
      </c>
      <c r="D36" s="132"/>
      <c r="E36" s="127">
        <f>sum(E30:E35)</f>
        <v>707907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179</v>
      </c>
      <c r="D37" s="136"/>
      <c r="E37" s="137">
        <f>E36+E28</f>
        <v>723198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