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<sst xmlns="http://schemas.openxmlformats.org/spreadsheetml/2006/main" count="862" uniqueCount="250">
  <si>
    <t>GRANDMOTHER COLLECTIVE</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</si>
  <si>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</si>
  <si>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</si>
  <si>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</si>
  <si>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</si>
  <si>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</si>
  <si>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</si>
  <si>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</si>
  <si>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</si>
  <si>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</si>
  <si>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</si>
  <si>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</si>
  <si>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</si>
  <si>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</si>
  <si>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</si>
  <si>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</si>
  <si>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</si>
  <si>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</si>
  <si>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</si>
  <si>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</si>
  <si>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</si>
  <si>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</si>
  <si>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</si>
  <si>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</si>
  <si>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</si>
  <si>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</si>
  <si>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</si>
  <si>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</si>
  <si>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</si>
  <si>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</si>
  <si>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</si>
  <si>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</si>
  <si>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</si>
  <si>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</si>
  <si>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</si>
  <si>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</si>
  <si>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</si>
  <si>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</si>
  <si>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</si>
  <si>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</si>
  <si>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</si>
  <si>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</si>
  <si>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</si>
  <si>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</si>
  <si>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</si>
  <si>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</si>
  <si>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</si>
  <si>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</si>
  <si>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</si>
  <si>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</si>
  <si>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</si>
  <si>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</si>
  <si>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</si>
  <si>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</si>
  <si>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</si>
  <si>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</si>
  <si>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</si>
  <si>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</si>
  <si>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</si>
  <si>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</si>
  <si>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</si>
  <si>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</si>
  <si>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</si>
  <si>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</si>
  <si>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CONSULTING</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</si>
  <si>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</si>
  <si>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</si>
  <si>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</si>
  <si>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</si>
  <si>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</si>
  <si>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</si>
  <si>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</si>
  <si>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</si>
  <si>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</si>
  <si>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</si>
  <si>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</si>
  <si>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</si>
  <si>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</si>
  <si>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</si>
  <si>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</si>
  <si>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</si>
  <si>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</si>
  <si>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</si>
  <si>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</si>
  <si>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</si>
  <si>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</si>
  <si>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</si>
  <si>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</si>
  <si>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</si>
  <si>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</si>
  <si>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</si>
  <si>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</si>
  <si>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</si>
  <si>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</si>
  <si>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</si>
  <si>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</si>
  <si>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</si>
  <si>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</si>
  <si>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</si>
  <si>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</si>
  <si>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</si>
  <si>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</si>
  <si>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</si>
  <si>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</si>
  <si>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</si>
  <si>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</si>
  <si>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</si>
  <si>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</si>
  <si>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</si>
  <si>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</si>
  <si>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</si>
  <si>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</si>
  <si>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</si>
  <si>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</si>
  <si>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</si>
  <si>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</si>
  <si>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</si>
  <si>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</si>
  <si>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</si>
  <si>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</si>
  <si>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</si>
  <si>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</si>
  <si>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</si>
  <si>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</si>
  <si>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</si>
  <si>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</si>
  <si>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</si>
  <si>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</si>
  <si>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</si>
  <si>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</si>
  <si>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</si>
  <si>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</si>
  <si>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</si>
  <si>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</si>
  <si>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CONTRACT LABOR</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</si>
  <si>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</si>
  <si>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</si>
  <si>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</si>
  <si>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</si>
  <si>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</si>
  <si>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</si>
  <si>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</si>
  <si>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</si>
  <si>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</si>
  <si>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</si>
  <si>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</si>
  <si>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</si>
  <si>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</si>
  <si>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</si>
  <si>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</si>
  <si>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</si>
  <si>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</si>
  <si>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</si>
  <si>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</si>
  <si>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</si>
  <si>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</si>
  <si>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</si>
  <si>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</si>
  <si>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</si>
  <si>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</si>
  <si>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</si>
  <si>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</si>
  <si>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</si>
  <si>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</si>
  <si>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</si>
  <si>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</si>
  <si>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</si>
  <si>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</si>
  <si>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</si>
  <si>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</si>
  <si>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</si>
  <si>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</si>
  <si>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</si>
  <si>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</si>
  <si>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</si>
  <si>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</si>
  <si>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</si>
  <si>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</si>
  <si>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</si>
  <si>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</si>
  <si>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</si>
  <si>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</si>
  <si>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</si>
  <si>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</si>
  <si>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</si>
  <si>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</si>
  <si>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</si>
  <si>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</si>
  <si>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</si>
  <si>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</si>
  <si>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</si>
  <si>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</si>
  <si>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</si>
  <si>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</si>
  <si>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</si>
  <si>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</si>
  <si>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</si>
  <si>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</si>
  <si>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</si>
  <si>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</si>
  <si>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</si>
  <si>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</si>
  <si>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</si>
  <si>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</si>
  <si>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</si>
  <si>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</si>
  <si>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</si>
  <si>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</si>
  <si>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</si>
  <si>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</si>
  <si>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</si>
  <si>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</si>
  <si>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</si>
  <si>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</si>
  <si>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</si>
  <si>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</si>
  <si>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</si>
  <si>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</si>
  <si>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</si>
  <si>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</si>
  <si>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</si>
  <si>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</si>
  <si>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</si>
  <si>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</si>
  <si>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</si>
  <si>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</si>
  <si>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</si>
  <si>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</si>
  <si>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</si>
  <si>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</si>
  <si>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</si>
  <si>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</si>
  <si>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</si>
  <si>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</si>
  <si>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</si>
  <si>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</si>
  <si>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CONRACT LABOR</t>
  </si>
  <si>
    <t>SUBSCRIPTIONS</t>
  </si>
  <si>
    <t>MEALS</t>
  </si>
  <si>
    <t>STATE FILLING</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</si>
  <si>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</si>
  <si>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</si>
  <si>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GRANT EXPENSES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</si>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</sst>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GRANDMOTHER COLLECTIVE</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178</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179</v>
      </c>
      <c r="C3" s="144" t="s">
        <v>180</v>
      </c>
      <c r="D3" s="145">
        <f>'Expenses 2023'!C40</f>
        <v>167725</v>
      </c>
      <c r="E3" s="146"/>
      <c r="F3" s="43"/>
      <c r="G3" s="43"/>
      <c r="H3" s="43"/>
      <c r="I3" s="43"/>
      <c r="J3" s="43"/>
      <c r="K3" s="43"/>
      <c r="L3" s="43"/>
      <c r="M3" s="43"/>
      <c r="N3" s="43"/>
      <c r="O3" s="43"/>
      <c r="P3" s="43"/>
      <c r="Q3" s="43"/>
      <c r="R3" s="43"/>
      <c r="S3" s="43"/>
      <c r="T3" s="43"/>
      <c r="U3" s="43"/>
      <c r="V3" s="43"/>
      <c r="W3" s="43"/>
      <c r="X3" s="43"/>
      <c r="Y3" s="43"/>
    </row>
    <row r="4">
      <c r="A4" s="138"/>
      <c r="B4" s="49"/>
      <c r="C4" s="144" t="s">
        <v>181</v>
      </c>
      <c r="D4" s="145">
        <f>'Expenses 2023'!C31</f>
        <v>0</v>
      </c>
      <c r="E4" s="146"/>
      <c r="F4" s="43"/>
      <c r="G4" s="43"/>
      <c r="H4" s="43"/>
      <c r="I4" s="43"/>
      <c r="J4" s="43"/>
      <c r="K4" s="43"/>
      <c r="L4" s="43"/>
      <c r="M4" s="43"/>
      <c r="N4" s="43"/>
      <c r="O4" s="43"/>
      <c r="P4" s="43"/>
      <c r="Q4" s="43"/>
      <c r="R4" s="43"/>
      <c r="S4" s="43"/>
      <c r="T4" s="43"/>
      <c r="U4" s="43"/>
      <c r="V4" s="43"/>
      <c r="W4" s="43"/>
      <c r="X4" s="43"/>
      <c r="Y4" s="43"/>
    </row>
    <row r="5">
      <c r="A5" s="138"/>
      <c r="B5" s="49"/>
      <c r="C5" s="144" t="s">
        <v>182</v>
      </c>
      <c r="D5" s="145">
        <f>D3-D4</f>
        <v>167725</v>
      </c>
      <c r="E5" s="146"/>
      <c r="F5" s="43"/>
      <c r="G5" s="43"/>
      <c r="H5" s="43"/>
      <c r="I5" s="43"/>
      <c r="J5" s="43"/>
      <c r="K5" s="43"/>
      <c r="L5" s="43"/>
      <c r="M5" s="43"/>
      <c r="N5" s="43"/>
      <c r="O5" s="43"/>
      <c r="P5" s="43"/>
      <c r="Q5" s="43"/>
      <c r="R5" s="43"/>
      <c r="S5" s="43"/>
      <c r="T5" s="43"/>
      <c r="U5" s="43"/>
      <c r="V5" s="43"/>
      <c r="W5" s="43"/>
      <c r="X5" s="43"/>
      <c r="Y5" s="43"/>
    </row>
    <row r="6">
      <c r="A6" s="138"/>
      <c r="B6" s="49"/>
      <c r="C6" s="144" t="s">
        <v>183</v>
      </c>
      <c r="D6" s="145">
        <f>D5/12</f>
        <v>13977.08333</v>
      </c>
      <c r="E6" s="146"/>
      <c r="F6" s="43"/>
      <c r="G6" s="43"/>
      <c r="H6" s="43"/>
      <c r="I6" s="43"/>
      <c r="J6" s="43"/>
      <c r="K6" s="43"/>
      <c r="L6" s="43"/>
      <c r="M6" s="43"/>
      <c r="N6" s="43"/>
      <c r="O6" s="43"/>
      <c r="P6" s="43"/>
      <c r="Q6" s="43"/>
      <c r="R6" s="43"/>
      <c r="S6" s="43"/>
      <c r="T6" s="43"/>
      <c r="U6" s="43"/>
      <c r="V6" s="43"/>
      <c r="W6" s="43"/>
      <c r="X6" s="43"/>
      <c r="Y6" s="43"/>
    </row>
    <row r="7">
      <c r="A7" s="138"/>
      <c r="B7" s="49"/>
      <c r="C7" s="144" t="s">
        <v>184</v>
      </c>
      <c r="D7" s="75">
        <f>'Balance Sheet 2023'!E2+'Balance Sheet 2023'!E3</f>
        <v>13089</v>
      </c>
      <c r="E7" s="146"/>
      <c r="F7" s="43"/>
      <c r="G7" s="43"/>
      <c r="H7" s="43"/>
      <c r="I7" s="43"/>
      <c r="J7" s="43"/>
      <c r="K7" s="43"/>
      <c r="L7" s="43"/>
      <c r="M7" s="43"/>
      <c r="N7" s="43"/>
      <c r="O7" s="43"/>
      <c r="P7" s="43"/>
      <c r="Q7" s="43"/>
      <c r="R7" s="43"/>
      <c r="S7" s="43"/>
      <c r="T7" s="43"/>
      <c r="U7" s="43"/>
      <c r="V7" s="43"/>
      <c r="W7" s="43"/>
      <c r="X7" s="43"/>
      <c r="Y7" s="43"/>
    </row>
    <row r="8">
      <c r="A8" s="138"/>
      <c r="B8" s="49"/>
      <c r="C8" s="147" t="s">
        <v>178</v>
      </c>
      <c r="D8" s="148">
        <f>D7/D6</f>
        <v>0.9364614697</v>
      </c>
      <c r="E8" s="149" t="s">
        <v>185</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186</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187</v>
      </c>
      <c r="C11" s="144" t="s">
        <v>188</v>
      </c>
      <c r="D11" s="75">
        <f>'Balance Sheet 2023'!E30</f>
        <v>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189</v>
      </c>
      <c r="D12" s="75">
        <f>'Expenses 2023'!C40</f>
        <v>167725</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190</v>
      </c>
      <c r="D13" s="145">
        <f>D12/12</f>
        <v>13977.08333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186</v>
      </c>
      <c r="D14" s="148">
        <f>D11/D13</f>
        <v>0</v>
      </c>
      <c r="E14" s="149" t="s">
        <v>185</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191</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192</v>
      </c>
      <c r="C17" s="144" t="s">
        <v>193</v>
      </c>
      <c r="D17" s="75">
        <f>sum('Balance Sheet 2023'!E13:E15)</f>
        <v>268940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189</v>
      </c>
      <c r="D18" s="75">
        <f>'Expenses 2023'!C40</f>
        <v>167725</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190</v>
      </c>
      <c r="D19" s="145">
        <f>D18/12</f>
        <v>13977.08333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194</v>
      </c>
      <c r="D20" s="148">
        <f>D17/D19</f>
        <v>19.2414965</v>
      </c>
      <c r="E20" s="149" t="s">
        <v>185</v>
      </c>
      <c r="F20" s="43"/>
      <c r="G20" s="43"/>
      <c r="H20" s="43"/>
      <c r="I20" s="43"/>
      <c r="J20" s="43"/>
      <c r="K20" s="43"/>
      <c r="L20" s="43"/>
      <c r="M20" s="43"/>
      <c r="N20" s="43"/>
      <c r="O20" s="43"/>
      <c r="P20" s="43"/>
      <c r="Q20" s="43"/>
      <c r="R20" s="43"/>
      <c r="S20" s="43"/>
      <c r="T20" s="43"/>
      <c r="U20" s="43"/>
      <c r="V20" s="43"/>
      <c r="W20" s="43"/>
      <c r="X20" s="43"/>
      <c r="Y20" s="43"/>
    </row>
    <row r="21">
      <c r="A21" s="138"/>
      <c r="B21" s="49"/>
      <c r="C21" s="153" t="s">
        <v>195</v>
      </c>
      <c r="D21" s="154">
        <f>D20+D8</f>
        <v>20.17795797</v>
      </c>
      <c r="E21" s="155" t="s">
        <v>185</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196</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197</v>
      </c>
      <c r="C24" s="159"/>
      <c r="D24" s="160">
        <f>max('Revenues 2023'!E2:E7,'Revenues 2023'!F10:F15)</f>
        <v>171108</v>
      </c>
      <c r="E24" s="161" t="s">
        <v>198</v>
      </c>
      <c r="F24" s="43"/>
      <c r="G24" s="43"/>
      <c r="H24" s="43"/>
      <c r="I24" s="43"/>
      <c r="J24" s="43"/>
      <c r="K24" s="43"/>
      <c r="L24" s="43"/>
      <c r="M24" s="43"/>
      <c r="N24" s="43"/>
      <c r="O24" s="43"/>
      <c r="P24" s="43"/>
      <c r="Q24" s="43"/>
      <c r="R24" s="43"/>
      <c r="S24" s="43"/>
      <c r="T24" s="43"/>
      <c r="U24" s="43"/>
      <c r="V24" s="43"/>
      <c r="W24" s="43"/>
      <c r="X24" s="43"/>
      <c r="Y24" s="43"/>
    </row>
    <row r="25">
      <c r="A25" s="138"/>
      <c r="B25" s="49"/>
      <c r="C25" s="144" t="s">
        <v>199</v>
      </c>
      <c r="D25" s="145">
        <f>'Revenues 2023'!F44</f>
        <v>181647</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196</v>
      </c>
      <c r="D26" s="162">
        <f>D24/D25</f>
        <v>0.941980875</v>
      </c>
      <c r="E26" s="149" t="s">
        <v>200</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201</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202</v>
      </c>
      <c r="C29" s="144" t="s">
        <v>203</v>
      </c>
      <c r="D29" s="75">
        <f>SUM('Expenses 2023'!C7:C9)</f>
        <v>107056</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204</v>
      </c>
      <c r="D30" s="75">
        <f>SUM('Expenses 2023'!C10:C12)</f>
        <v>18841</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205</v>
      </c>
      <c r="D31" s="75">
        <f>sum(D29:D30)</f>
        <v>125897</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180</v>
      </c>
      <c r="D32" s="75">
        <f>'Expenses 2023'!C40</f>
        <v>167725</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206</v>
      </c>
      <c r="D33" s="162">
        <f>D31/D32</f>
        <v>0.750615591</v>
      </c>
      <c r="E33" s="149" t="s">
        <v>207</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208</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209</v>
      </c>
      <c r="C36" s="144" t="s">
        <v>210</v>
      </c>
      <c r="D36" s="75">
        <f>SUM('Expenses 2023'!C10:C11)</f>
        <v>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203</v>
      </c>
      <c r="D37" s="75">
        <f>SUM('Expenses 2023'!C7:C9)</f>
        <v>107056</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208</v>
      </c>
      <c r="D38" s="162">
        <f>D36/D37</f>
        <v>0</v>
      </c>
      <c r="E38" s="149" t="s">
        <v>211</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212</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213</v>
      </c>
      <c r="C41" s="147" t="s">
        <v>240</v>
      </c>
      <c r="D41" s="75">
        <f>'Expenses 2023'!D40</f>
        <v>167725</v>
      </c>
      <c r="E41" s="164">
        <f t="shared" ref="E41:E44" si="1">D41/$D$44</f>
        <v>1</v>
      </c>
      <c r="F41" s="43"/>
      <c r="G41" s="43"/>
      <c r="H41" s="43"/>
      <c r="I41" s="43"/>
      <c r="J41" s="43"/>
      <c r="K41" s="43"/>
      <c r="L41" s="43"/>
      <c r="M41" s="43"/>
      <c r="N41" s="43"/>
      <c r="O41" s="43"/>
      <c r="P41" s="43"/>
      <c r="Q41" s="43"/>
      <c r="R41" s="43"/>
      <c r="S41" s="43"/>
      <c r="T41" s="43"/>
      <c r="U41" s="43"/>
      <c r="V41" s="43"/>
      <c r="W41" s="43"/>
      <c r="X41" s="43"/>
      <c r="Y41" s="43"/>
    </row>
    <row r="42">
      <c r="A42" s="138"/>
      <c r="B42" s="49"/>
      <c r="C42" s="147" t="s">
        <v>215</v>
      </c>
      <c r="D42" s="145">
        <f>'Expenses 2023'!E40</f>
        <v>0</v>
      </c>
      <c r="E42" s="164">
        <f t="shared" si="1"/>
        <v>0</v>
      </c>
      <c r="F42" s="43"/>
      <c r="G42" s="43"/>
      <c r="H42" s="43"/>
      <c r="I42" s="43"/>
      <c r="J42" s="43"/>
      <c r="K42" s="43"/>
      <c r="L42" s="43"/>
      <c r="M42" s="43"/>
      <c r="N42" s="43"/>
      <c r="O42" s="43"/>
      <c r="P42" s="43"/>
      <c r="Q42" s="43"/>
      <c r="R42" s="43"/>
      <c r="S42" s="43"/>
      <c r="T42" s="43"/>
      <c r="U42" s="43"/>
      <c r="V42" s="43"/>
      <c r="W42" s="43"/>
      <c r="X42" s="43"/>
      <c r="Y42" s="43"/>
    </row>
    <row r="43">
      <c r="A43" s="138"/>
      <c r="B43" s="49"/>
      <c r="C43" s="147" t="s">
        <v>216</v>
      </c>
      <c r="D43" s="145">
        <f>'Expenses 2023'!F40</f>
        <v>0</v>
      </c>
      <c r="E43" s="164">
        <f t="shared" si="1"/>
        <v>0</v>
      </c>
      <c r="F43" s="43"/>
      <c r="G43" s="43"/>
      <c r="H43" s="43"/>
      <c r="I43" s="43"/>
      <c r="J43" s="43"/>
      <c r="K43" s="43"/>
      <c r="L43" s="43"/>
      <c r="M43" s="43"/>
      <c r="N43" s="43"/>
      <c r="O43" s="43"/>
      <c r="P43" s="43"/>
      <c r="Q43" s="43"/>
      <c r="R43" s="43"/>
      <c r="S43" s="43"/>
      <c r="T43" s="43"/>
      <c r="U43" s="43"/>
      <c r="V43" s="43"/>
      <c r="W43" s="43"/>
      <c r="X43" s="43"/>
      <c r="Y43" s="43"/>
    </row>
    <row r="44">
      <c r="A44" s="138"/>
      <c r="B44" s="49"/>
      <c r="C44" s="144" t="s">
        <v>180</v>
      </c>
      <c r="D44" s="145">
        <f>sum(D41:D43)</f>
        <v>167725</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217</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218</v>
      </c>
      <c r="C47" s="144" t="s">
        <v>219</v>
      </c>
      <c r="D47" s="145">
        <f>'Revenues 2023'!F9</f>
        <v>171108</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220</v>
      </c>
      <c r="D48" s="145">
        <f>'Expenses 2023'!F40</f>
        <v>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221</v>
      </c>
      <c r="D49" s="165" t="str">
        <f>if(D48=0, "$0",D47/D48)</f>
        <v>$0</v>
      </c>
      <c r="E49" s="149" t="s">
        <v>222</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223</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224</v>
      </c>
      <c r="C52" s="144" t="s">
        <v>225</v>
      </c>
      <c r="D52" s="145">
        <f>sum('Balance Sheet 2023'!E2:E10)</f>
        <v>14003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226</v>
      </c>
      <c r="D53" s="145">
        <f>sum('Balance Sheet 2023'!E19:E22)</f>
        <v>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227</v>
      </c>
      <c r="D54" s="167">
        <f>if(D53=0,0,(D52/D53))</f>
        <v>0</v>
      </c>
      <c r="E54" s="149" t="s">
        <v>228</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229</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230</v>
      </c>
      <c r="C57" s="144" t="s">
        <v>231</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232</v>
      </c>
      <c r="D58" s="145">
        <f>'Balance Sheet 2023'!E18</f>
        <v>283460</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233</v>
      </c>
      <c r="D59" s="168">
        <f>D57/D58</f>
        <v>0</v>
      </c>
      <c r="E59" s="149" t="s">
        <v>234</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GRANDMOTHER COLLECTIVE</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178097.0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178097</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20.0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241</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178117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GRANDMOTHER COLLECTIVE</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45070</v>
      </c>
      <c r="D7" s="99">
        <v>30647.0</v>
      </c>
      <c r="E7" s="99">
        <v>6085.0</v>
      </c>
      <c r="F7" s="99">
        <v>8338.0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8682</v>
      </c>
      <c r="D9" s="99">
        <v>5904.0</v>
      </c>
      <c r="E9" s="99">
        <v>1172.0</v>
      </c>
      <c r="F9" s="99">
        <v>1606.0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19042</v>
      </c>
      <c r="D12" s="99">
        <v>19042.0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13750</v>
      </c>
      <c r="D16" s="99">
        <v>0.0</v>
      </c>
      <c r="E16" s="99">
        <v>13750.0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120</v>
      </c>
      <c r="D21" s="99">
        <v>120.0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15694</v>
      </c>
      <c r="D22" s="99">
        <v>0.0</v>
      </c>
      <c r="E22" s="99">
        <v>15694.0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1281</v>
      </c>
      <c r="D26" s="99">
        <v>1281.0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905</v>
      </c>
      <c r="D28" s="99">
        <v>905.0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2605</v>
      </c>
      <c r="D32" s="99">
        <v>2605.0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236</v>
      </c>
      <c r="C34" s="98">
        <f t="shared" si="1"/>
        <v>28504</v>
      </c>
      <c r="D34" s="99">
        <v>28504.0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242</v>
      </c>
      <c r="C35" s="98">
        <f t="shared" si="1"/>
        <v>2631</v>
      </c>
      <c r="D35" s="99">
        <v>2631.0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135</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136</v>
      </c>
      <c r="C40" s="103">
        <f t="shared" ref="C40:F40" si="2">sum(C3:C39)</f>
        <v>138284</v>
      </c>
      <c r="D40" s="103">
        <f t="shared" si="2"/>
        <v>91639</v>
      </c>
      <c r="E40" s="103">
        <f t="shared" si="2"/>
        <v>36701</v>
      </c>
      <c r="F40" s="103">
        <f t="shared" si="2"/>
        <v>9944</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GRANDMOTHER COLLECTIVE</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137</v>
      </c>
      <c r="B2" s="45">
        <v>1.0</v>
      </c>
      <c r="C2" s="46" t="s">
        <v>138</v>
      </c>
      <c r="D2" s="110"/>
      <c r="E2" s="111">
        <v>53761.0</v>
      </c>
      <c r="F2" s="43"/>
      <c r="G2" s="43"/>
      <c r="H2" s="43"/>
      <c r="I2" s="43"/>
      <c r="J2" s="43"/>
      <c r="K2" s="43"/>
      <c r="L2" s="43"/>
      <c r="M2" s="43"/>
      <c r="N2" s="43"/>
      <c r="O2" s="43"/>
      <c r="P2" s="43"/>
      <c r="Q2" s="43"/>
      <c r="R2" s="43"/>
      <c r="S2" s="43"/>
      <c r="T2" s="43"/>
      <c r="U2" s="43"/>
      <c r="V2" s="43"/>
      <c r="W2" s="43"/>
      <c r="X2" s="43"/>
      <c r="Y2" s="43"/>
      <c r="Z2" s="43"/>
    </row>
    <row r="3">
      <c r="A3" s="49"/>
      <c r="B3" s="45">
        <v>2.0</v>
      </c>
      <c r="C3" s="46" t="s">
        <v>139</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140</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141</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142</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143</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144</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145</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146</v>
      </c>
      <c r="D10" s="110"/>
      <c r="E10" s="111">
        <v>0.0</v>
      </c>
      <c r="F10" s="43"/>
      <c r="G10" s="43"/>
      <c r="H10" s="43"/>
      <c r="I10" s="43"/>
      <c r="J10" s="43"/>
      <c r="K10" s="43"/>
      <c r="L10" s="43"/>
      <c r="M10" s="43"/>
      <c r="N10" s="43"/>
      <c r="O10" s="43"/>
      <c r="P10" s="43"/>
      <c r="Q10" s="43"/>
      <c r="R10" s="43"/>
      <c r="S10" s="43"/>
      <c r="T10" s="43"/>
      <c r="U10" s="43"/>
      <c r="V10" s="43"/>
      <c r="W10" s="43"/>
      <c r="X10" s="43"/>
      <c r="Y10" s="43"/>
      <c r="Z10" s="43"/>
    </row>
    <row r="11">
      <c r="A11" s="49"/>
      <c r="B11" s="45" t="s">
        <v>147</v>
      </c>
      <c r="C11" s="46" t="s">
        <v>148</v>
      </c>
      <c r="D11" s="111">
        <v>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149</v>
      </c>
      <c r="C12" s="46" t="s">
        <v>150</v>
      </c>
      <c r="D12" s="111">
        <v>0.0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151</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152</v>
      </c>
      <c r="D14" s="112"/>
      <c r="E14" s="111">
        <v>1943248.0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153</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154</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155</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156</v>
      </c>
      <c r="D18" s="113"/>
      <c r="E18" s="114">
        <f>sum(E2:E17)</f>
        <v>1997009</v>
      </c>
      <c r="F18" s="43"/>
      <c r="G18" s="43"/>
      <c r="H18" s="43"/>
      <c r="I18" s="43"/>
      <c r="J18" s="43"/>
      <c r="K18" s="43"/>
      <c r="L18" s="43"/>
      <c r="M18" s="43"/>
      <c r="N18" s="43"/>
      <c r="O18" s="43"/>
      <c r="P18" s="43"/>
      <c r="Q18" s="43"/>
      <c r="R18" s="43"/>
      <c r="S18" s="43"/>
      <c r="T18" s="43"/>
      <c r="U18" s="43"/>
      <c r="V18" s="43"/>
      <c r="W18" s="43"/>
      <c r="X18" s="43"/>
      <c r="Y18" s="43"/>
      <c r="Z18" s="43"/>
    </row>
    <row r="19">
      <c r="A19" s="44" t="s">
        <v>157</v>
      </c>
      <c r="B19" s="115">
        <v>17.0</v>
      </c>
      <c r="C19" s="116" t="s">
        <v>158</v>
      </c>
      <c r="D19" s="117"/>
      <c r="E19" s="111">
        <v>838.0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159</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160</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161</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162</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163</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164</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165</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166</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167</v>
      </c>
      <c r="D28" s="125"/>
      <c r="E28" s="126">
        <f>sum(E19:E27)</f>
        <v>838</v>
      </c>
      <c r="F28" s="43"/>
      <c r="G28" s="43"/>
      <c r="H28" s="43"/>
      <c r="I28" s="43"/>
      <c r="J28" s="43"/>
      <c r="K28" s="43"/>
      <c r="L28" s="43"/>
      <c r="M28" s="43"/>
      <c r="N28" s="43"/>
      <c r="O28" s="43"/>
      <c r="P28" s="43"/>
      <c r="Q28" s="43"/>
      <c r="R28" s="43"/>
      <c r="S28" s="43"/>
      <c r="T28" s="43"/>
      <c r="U28" s="43"/>
      <c r="V28" s="43"/>
      <c r="W28" s="43"/>
      <c r="X28" s="43"/>
      <c r="Y28" s="43"/>
      <c r="Z28" s="43"/>
    </row>
    <row r="29">
      <c r="A29" s="65" t="s">
        <v>168</v>
      </c>
      <c r="B29" s="127"/>
      <c r="C29" s="128" t="s">
        <v>169</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170</v>
      </c>
      <c r="D30" s="117"/>
      <c r="E30" s="111">
        <v>0.0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171</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172</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173</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174</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175</v>
      </c>
      <c r="D35" s="121"/>
      <c r="E35" s="118">
        <v>1996171.0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176</v>
      </c>
      <c r="D36" s="131"/>
      <c r="E36" s="126">
        <f>sum(E30:E35)</f>
        <v>1996171</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177</v>
      </c>
      <c r="D37" s="135"/>
      <c r="E37" s="136">
        <f>E36+E28</f>
        <v>1997009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GRANDMOTHER COLLECTIVE</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178</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179</v>
      </c>
      <c r="C3" s="144" t="s">
        <v>180</v>
      </c>
      <c r="D3" s="145">
        <f>'Expenses 2024'!C40</f>
        <v>138284</v>
      </c>
      <c r="E3" s="146"/>
      <c r="F3" s="43"/>
      <c r="G3" s="43"/>
      <c r="H3" s="43"/>
      <c r="I3" s="43"/>
      <c r="J3" s="43"/>
      <c r="K3" s="43"/>
      <c r="L3" s="43"/>
      <c r="M3" s="43"/>
      <c r="N3" s="43"/>
      <c r="O3" s="43"/>
      <c r="P3" s="43"/>
      <c r="Q3" s="43"/>
      <c r="R3" s="43"/>
      <c r="S3" s="43"/>
      <c r="T3" s="43"/>
      <c r="U3" s="43"/>
      <c r="V3" s="43"/>
      <c r="W3" s="43"/>
      <c r="X3" s="43"/>
      <c r="Y3" s="43"/>
    </row>
    <row r="4">
      <c r="A4" s="138"/>
      <c r="B4" s="49"/>
      <c r="C4" s="144" t="s">
        <v>181</v>
      </c>
      <c r="D4" s="145">
        <f>'Expenses 2024'!C31</f>
        <v>0</v>
      </c>
      <c r="E4" s="146"/>
      <c r="F4" s="43"/>
      <c r="G4" s="43"/>
      <c r="H4" s="43"/>
      <c r="I4" s="43"/>
      <c r="J4" s="43"/>
      <c r="K4" s="43"/>
      <c r="L4" s="43"/>
      <c r="M4" s="43"/>
      <c r="N4" s="43"/>
      <c r="O4" s="43"/>
      <c r="P4" s="43"/>
      <c r="Q4" s="43"/>
      <c r="R4" s="43"/>
      <c r="S4" s="43"/>
      <c r="T4" s="43"/>
      <c r="U4" s="43"/>
      <c r="V4" s="43"/>
      <c r="W4" s="43"/>
      <c r="X4" s="43"/>
      <c r="Y4" s="43"/>
    </row>
    <row r="5">
      <c r="A5" s="138"/>
      <c r="B5" s="49"/>
      <c r="C5" s="144" t="s">
        <v>182</v>
      </c>
      <c r="D5" s="145">
        <f>D3-D4</f>
        <v>138284</v>
      </c>
      <c r="E5" s="146"/>
      <c r="F5" s="43"/>
      <c r="G5" s="43"/>
      <c r="H5" s="43"/>
      <c r="I5" s="43"/>
      <c r="J5" s="43"/>
      <c r="K5" s="43"/>
      <c r="L5" s="43"/>
      <c r="M5" s="43"/>
      <c r="N5" s="43"/>
      <c r="O5" s="43"/>
      <c r="P5" s="43"/>
      <c r="Q5" s="43"/>
      <c r="R5" s="43"/>
      <c r="S5" s="43"/>
      <c r="T5" s="43"/>
      <c r="U5" s="43"/>
      <c r="V5" s="43"/>
      <c r="W5" s="43"/>
      <c r="X5" s="43"/>
      <c r="Y5" s="43"/>
    </row>
    <row r="6">
      <c r="A6" s="138"/>
      <c r="B6" s="49"/>
      <c r="C6" s="144" t="s">
        <v>183</v>
      </c>
      <c r="D6" s="145">
        <f>D5/12</f>
        <v>11523.66667</v>
      </c>
      <c r="E6" s="146"/>
      <c r="F6" s="43"/>
      <c r="G6" s="43"/>
      <c r="H6" s="43"/>
      <c r="I6" s="43"/>
      <c r="J6" s="43"/>
      <c r="K6" s="43"/>
      <c r="L6" s="43"/>
      <c r="M6" s="43"/>
      <c r="N6" s="43"/>
      <c r="O6" s="43"/>
      <c r="P6" s="43"/>
      <c r="Q6" s="43"/>
      <c r="R6" s="43"/>
      <c r="S6" s="43"/>
      <c r="T6" s="43"/>
      <c r="U6" s="43"/>
      <c r="V6" s="43"/>
      <c r="W6" s="43"/>
      <c r="X6" s="43"/>
      <c r="Y6" s="43"/>
    </row>
    <row r="7">
      <c r="A7" s="138"/>
      <c r="B7" s="49"/>
      <c r="C7" s="144" t="s">
        <v>184</v>
      </c>
      <c r="D7" s="75">
        <f>'Balance Sheet 2024'!E2+'Balance Sheet 2024'!E3</f>
        <v>53761</v>
      </c>
      <c r="E7" s="146"/>
      <c r="F7" s="43"/>
      <c r="G7" s="43"/>
      <c r="H7" s="43"/>
      <c r="I7" s="43"/>
      <c r="J7" s="43"/>
      <c r="K7" s="43"/>
      <c r="L7" s="43"/>
      <c r="M7" s="43"/>
      <c r="N7" s="43"/>
      <c r="O7" s="43"/>
      <c r="P7" s="43"/>
      <c r="Q7" s="43"/>
      <c r="R7" s="43"/>
      <c r="S7" s="43"/>
      <c r="T7" s="43"/>
      <c r="U7" s="43"/>
      <c r="V7" s="43"/>
      <c r="W7" s="43"/>
      <c r="X7" s="43"/>
      <c r="Y7" s="43"/>
    </row>
    <row r="8">
      <c r="A8" s="138"/>
      <c r="B8" s="49"/>
      <c r="C8" s="147" t="s">
        <v>178</v>
      </c>
      <c r="D8" s="148">
        <f>D7/D6</f>
        <v>4.665268578</v>
      </c>
      <c r="E8" s="149" t="s">
        <v>185</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186</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187</v>
      </c>
      <c r="C11" s="144" t="s">
        <v>188</v>
      </c>
      <c r="D11" s="75">
        <f>'Balance Sheet 2024'!E30</f>
        <v>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189</v>
      </c>
      <c r="D12" s="75">
        <f>'Expenses 2024'!C40</f>
        <v>138284</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190</v>
      </c>
      <c r="D13" s="145">
        <f>D12/12</f>
        <v>11523.66667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186</v>
      </c>
      <c r="D14" s="148">
        <f>D11/D13</f>
        <v>0</v>
      </c>
      <c r="E14" s="149" t="s">
        <v>185</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191</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192</v>
      </c>
      <c r="C17" s="144" t="s">
        <v>193</v>
      </c>
      <c r="D17" s="75">
        <f>sum('Balance Sheet 2024'!E13:E15)</f>
        <v>1943248</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189</v>
      </c>
      <c r="D18" s="75">
        <f>'Expenses 2024'!C40</f>
        <v>138284</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190</v>
      </c>
      <c r="D19" s="145">
        <f>D18/12</f>
        <v>11523.66667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194</v>
      </c>
      <c r="D20" s="148">
        <f>D17/D19</f>
        <v>168.6310491</v>
      </c>
      <c r="E20" s="149" t="s">
        <v>185</v>
      </c>
      <c r="F20" s="43"/>
      <c r="G20" s="43"/>
      <c r="H20" s="43"/>
      <c r="I20" s="43"/>
      <c r="J20" s="43"/>
      <c r="K20" s="43"/>
      <c r="L20" s="43"/>
      <c r="M20" s="43"/>
      <c r="N20" s="43"/>
      <c r="O20" s="43"/>
      <c r="P20" s="43"/>
      <c r="Q20" s="43"/>
      <c r="R20" s="43"/>
      <c r="S20" s="43"/>
      <c r="T20" s="43"/>
      <c r="U20" s="43"/>
      <c r="V20" s="43"/>
      <c r="W20" s="43"/>
      <c r="X20" s="43"/>
      <c r="Y20" s="43"/>
    </row>
    <row r="21">
      <c r="A21" s="138"/>
      <c r="B21" s="49"/>
      <c r="C21" s="153" t="s">
        <v>195</v>
      </c>
      <c r="D21" s="154">
        <f>D20+D8</f>
        <v>173.2963177</v>
      </c>
      <c r="E21" s="155" t="s">
        <v>185</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196</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197</v>
      </c>
      <c r="C24" s="159"/>
      <c r="D24" s="160">
        <f>max('Revenues 2024'!E2:E7,'Revenues 2024'!F10:F15)</f>
        <v>178097</v>
      </c>
      <c r="E24" s="161" t="s">
        <v>198</v>
      </c>
      <c r="F24" s="43"/>
      <c r="G24" s="43"/>
      <c r="H24" s="43"/>
      <c r="I24" s="43"/>
      <c r="J24" s="43"/>
      <c r="K24" s="43"/>
      <c r="L24" s="43"/>
      <c r="M24" s="43"/>
      <c r="N24" s="43"/>
      <c r="O24" s="43"/>
      <c r="P24" s="43"/>
      <c r="Q24" s="43"/>
      <c r="R24" s="43"/>
      <c r="S24" s="43"/>
      <c r="T24" s="43"/>
      <c r="U24" s="43"/>
      <c r="V24" s="43"/>
      <c r="W24" s="43"/>
      <c r="X24" s="43"/>
      <c r="Y24" s="43"/>
    </row>
    <row r="25">
      <c r="A25" s="138"/>
      <c r="B25" s="49"/>
      <c r="C25" s="144" t="s">
        <v>199</v>
      </c>
      <c r="D25" s="145">
        <f>'Revenues 2024'!F44</f>
        <v>178117</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196</v>
      </c>
      <c r="D26" s="162">
        <f>D24/D25</f>
        <v>0.9998877143</v>
      </c>
      <c r="E26" s="149" t="s">
        <v>200</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201</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202</v>
      </c>
      <c r="C29" s="144" t="s">
        <v>203</v>
      </c>
      <c r="D29" s="75">
        <f>SUM('Expenses 2024'!C7:C9)</f>
        <v>53752</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204</v>
      </c>
      <c r="D30" s="75">
        <f>SUM('Expenses 2024'!C10:C12)</f>
        <v>19042</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205</v>
      </c>
      <c r="D31" s="75">
        <f>sum(D29:D30)</f>
        <v>72794</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180</v>
      </c>
      <c r="D32" s="75">
        <f>'Expenses 2024'!C40</f>
        <v>138284</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206</v>
      </c>
      <c r="D33" s="162">
        <f>D31/D32</f>
        <v>0.5264094183</v>
      </c>
      <c r="E33" s="149" t="s">
        <v>207</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208</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209</v>
      </c>
      <c r="C36" s="144" t="s">
        <v>210</v>
      </c>
      <c r="D36" s="75">
        <f>SUM('Expenses 2024'!C10:C11)</f>
        <v>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203</v>
      </c>
      <c r="D37" s="75">
        <f>SUM('Expenses 2024'!C7:C9)</f>
        <v>53752</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208</v>
      </c>
      <c r="D38" s="162">
        <f>D36/D37</f>
        <v>0</v>
      </c>
      <c r="E38" s="149" t="s">
        <v>211</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212</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213</v>
      </c>
      <c r="C41" s="147" t="s">
        <v>243</v>
      </c>
      <c r="D41" s="75">
        <f>'Expenses 2024'!D40</f>
        <v>91639</v>
      </c>
      <c r="E41" s="164">
        <f t="shared" ref="E41:E44" si="1">D41/$D$44</f>
        <v>0.6626869341</v>
      </c>
      <c r="F41" s="43"/>
      <c r="G41" s="43"/>
      <c r="H41" s="43"/>
      <c r="I41" s="43"/>
      <c r="J41" s="43"/>
      <c r="K41" s="43"/>
      <c r="L41" s="43"/>
      <c r="M41" s="43"/>
      <c r="N41" s="43"/>
      <c r="O41" s="43"/>
      <c r="P41" s="43"/>
      <c r="Q41" s="43"/>
      <c r="R41" s="43"/>
      <c r="S41" s="43"/>
      <c r="T41" s="43"/>
      <c r="U41" s="43"/>
      <c r="V41" s="43"/>
      <c r="W41" s="43"/>
      <c r="X41" s="43"/>
      <c r="Y41" s="43"/>
    </row>
    <row r="42">
      <c r="A42" s="138"/>
      <c r="B42" s="49"/>
      <c r="C42" s="147" t="s">
        <v>215</v>
      </c>
      <c r="D42" s="145">
        <f>'Expenses 2024'!E40</f>
        <v>36701</v>
      </c>
      <c r="E42" s="164">
        <f t="shared" si="1"/>
        <v>0.2654030835</v>
      </c>
      <c r="F42" s="43"/>
      <c r="G42" s="43"/>
      <c r="H42" s="43"/>
      <c r="I42" s="43"/>
      <c r="J42" s="43"/>
      <c r="K42" s="43"/>
      <c r="L42" s="43"/>
      <c r="M42" s="43"/>
      <c r="N42" s="43"/>
      <c r="O42" s="43"/>
      <c r="P42" s="43"/>
      <c r="Q42" s="43"/>
      <c r="R42" s="43"/>
      <c r="S42" s="43"/>
      <c r="T42" s="43"/>
      <c r="U42" s="43"/>
      <c r="V42" s="43"/>
      <c r="W42" s="43"/>
      <c r="X42" s="43"/>
      <c r="Y42" s="43"/>
    </row>
    <row r="43">
      <c r="A43" s="138"/>
      <c r="B43" s="49"/>
      <c r="C43" s="147" t="s">
        <v>216</v>
      </c>
      <c r="D43" s="145">
        <f>'Expenses 2024'!F40</f>
        <v>9944</v>
      </c>
      <c r="E43" s="164">
        <f t="shared" si="1"/>
        <v>0.07190998236</v>
      </c>
      <c r="F43" s="43"/>
      <c r="G43" s="43"/>
      <c r="H43" s="43"/>
      <c r="I43" s="43"/>
      <c r="J43" s="43"/>
      <c r="K43" s="43"/>
      <c r="L43" s="43"/>
      <c r="M43" s="43"/>
      <c r="N43" s="43"/>
      <c r="O43" s="43"/>
      <c r="P43" s="43"/>
      <c r="Q43" s="43"/>
      <c r="R43" s="43"/>
      <c r="S43" s="43"/>
      <c r="T43" s="43"/>
      <c r="U43" s="43"/>
      <c r="V43" s="43"/>
      <c r="W43" s="43"/>
      <c r="X43" s="43"/>
      <c r="Y43" s="43"/>
    </row>
    <row r="44">
      <c r="A44" s="138"/>
      <c r="B44" s="49"/>
      <c r="C44" s="144" t="s">
        <v>180</v>
      </c>
      <c r="D44" s="145">
        <f>sum(D41:D43)</f>
        <v>138284</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217</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218</v>
      </c>
      <c r="C47" s="144" t="s">
        <v>219</v>
      </c>
      <c r="D47" s="145">
        <f>'Revenues 2024'!F9</f>
        <v>178097</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220</v>
      </c>
      <c r="D48" s="145">
        <f>'Expenses 2024'!F40</f>
        <v>9944</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221</v>
      </c>
      <c r="D49" s="165">
        <f>if(D48=0, "$0",D47/D48)</f>
        <v>17.90999598</v>
      </c>
      <c r="E49" s="149" t="s">
        <v>222</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223</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224</v>
      </c>
      <c r="C52" s="144" t="s">
        <v>225</v>
      </c>
      <c r="D52" s="145">
        <f>sum('Balance Sheet 2024'!E2:E10)</f>
        <v>53761</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226</v>
      </c>
      <c r="D53" s="145">
        <f>sum('Balance Sheet 2024'!E19:E22)</f>
        <v>838</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227</v>
      </c>
      <c r="D54" s="167">
        <f>D52/D53</f>
        <v>64.15393795</v>
      </c>
      <c r="E54" s="149" t="s">
        <v>228</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229</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230</v>
      </c>
      <c r="C57" s="144" t="s">
        <v>231</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232</v>
      </c>
      <c r="D58" s="145">
        <f>'Balance Sheet 2024'!E18</f>
        <v>1997009</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233</v>
      </c>
      <c r="D59" s="168">
        <f>D57/D58</f>
        <v>0</v>
      </c>
      <c r="E59" s="149" t="s">
        <v>234</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GRANDMOTHER COLLECTIVE</v>
      </c>
      <c r="B1" s="2" t="s">
        <v>244</v>
      </c>
      <c r="C1" s="138"/>
      <c r="D1" s="138"/>
      <c r="E1" s="138"/>
      <c r="F1" s="139"/>
      <c r="G1" s="139"/>
      <c r="H1" s="139"/>
      <c r="I1" s="43"/>
      <c r="J1" s="43"/>
      <c r="K1" s="43"/>
      <c r="L1" s="43"/>
      <c r="M1" s="43"/>
      <c r="N1" s="43"/>
      <c r="O1" s="43"/>
      <c r="P1" s="43"/>
      <c r="Q1" s="43"/>
      <c r="R1" s="43"/>
      <c r="S1" s="43"/>
      <c r="T1" s="43"/>
      <c r="U1" s="43"/>
      <c r="V1" s="43"/>
      <c r="W1" s="43"/>
      <c r="X1" s="43"/>
      <c r="Y1" s="43"/>
    </row>
    <row r="2">
      <c r="A2" s="140" t="s">
        <v>178</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179</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245</v>
      </c>
      <c r="E4" s="45" t="s">
        <v>246</v>
      </c>
      <c r="F4" s="45" t="s">
        <v>247</v>
      </c>
      <c r="G4" s="59" t="s">
        <v>248</v>
      </c>
      <c r="H4" s="59"/>
      <c r="I4" s="43"/>
      <c r="J4" s="43"/>
      <c r="K4" s="43"/>
      <c r="L4" s="43"/>
      <c r="M4" s="43"/>
      <c r="N4" s="43"/>
      <c r="O4" s="43"/>
      <c r="P4" s="43"/>
      <c r="Q4" s="43"/>
      <c r="R4" s="43"/>
      <c r="S4" s="43"/>
      <c r="T4" s="43"/>
      <c r="U4" s="43"/>
      <c r="V4" s="43"/>
      <c r="W4" s="43"/>
      <c r="X4" s="43"/>
      <c r="Y4" s="43"/>
    </row>
    <row r="5">
      <c r="A5" s="138"/>
      <c r="B5" s="49"/>
      <c r="C5" s="147" t="s">
        <v>178</v>
      </c>
      <c r="D5" s="176">
        <f>'Ratios 2022'!D8</f>
        <v>0.3327113703</v>
      </c>
      <c r="E5" s="176">
        <f>'Ratios 2023'!D8</f>
        <v>0.9364614697</v>
      </c>
      <c r="F5" s="176">
        <f>'Ratios 2024'!D8</f>
        <v>4.665268578</v>
      </c>
      <c r="G5" s="176">
        <f>average(D5:F5)</f>
        <v>1.978147139</v>
      </c>
      <c r="H5" s="149" t="s">
        <v>185</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186</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187</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245</v>
      </c>
      <c r="E9" s="45" t="s">
        <v>246</v>
      </c>
      <c r="F9" s="45" t="s">
        <v>247</v>
      </c>
      <c r="G9" s="59" t="s">
        <v>248</v>
      </c>
      <c r="H9" s="59"/>
      <c r="I9" s="43"/>
      <c r="J9" s="43"/>
      <c r="K9" s="43"/>
      <c r="L9" s="43"/>
      <c r="M9" s="43"/>
      <c r="N9" s="43"/>
      <c r="O9" s="43"/>
      <c r="P9" s="43"/>
      <c r="Q9" s="43"/>
      <c r="R9" s="43"/>
      <c r="S9" s="43"/>
      <c r="T9" s="43"/>
      <c r="U9" s="43"/>
      <c r="V9" s="43"/>
      <c r="W9" s="43"/>
      <c r="X9" s="43"/>
      <c r="Y9" s="43"/>
    </row>
    <row r="10">
      <c r="A10" s="138"/>
      <c r="B10" s="49"/>
      <c r="C10" s="147" t="s">
        <v>186</v>
      </c>
      <c r="D10" s="148">
        <f>'Ratios 2022'!D14</f>
        <v>0</v>
      </c>
      <c r="E10" s="148">
        <f>'Ratios 2023'!D14</f>
        <v>0</v>
      </c>
      <c r="F10" s="148">
        <f>'Ratios 2024'!D14</f>
        <v>0</v>
      </c>
      <c r="G10" s="176">
        <f>average(D10:F10)</f>
        <v>0</v>
      </c>
      <c r="H10" s="149" t="s">
        <v>185</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191</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192</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245</v>
      </c>
      <c r="E14" s="45" t="s">
        <v>246</v>
      </c>
      <c r="F14" s="45" t="s">
        <v>247</v>
      </c>
      <c r="G14" s="59" t="s">
        <v>248</v>
      </c>
      <c r="H14" s="59"/>
      <c r="I14" s="43"/>
      <c r="J14" s="43"/>
      <c r="K14" s="43"/>
      <c r="L14" s="43"/>
      <c r="M14" s="43"/>
      <c r="N14" s="43"/>
      <c r="O14" s="43"/>
      <c r="P14" s="43"/>
      <c r="Q14" s="43"/>
      <c r="R14" s="43"/>
      <c r="S14" s="43"/>
      <c r="T14" s="43"/>
      <c r="U14" s="43"/>
      <c r="V14" s="43"/>
      <c r="W14" s="43"/>
      <c r="X14" s="43"/>
      <c r="Y14" s="43"/>
    </row>
    <row r="15">
      <c r="A15" s="138"/>
      <c r="B15" s="49"/>
      <c r="C15" s="147" t="s">
        <v>194</v>
      </c>
      <c r="D15" s="179">
        <f>'Ratios 2022'!D20</f>
        <v>31.36326531</v>
      </c>
      <c r="E15" s="179">
        <f>'Ratios 2023'!D20</f>
        <v>19.2414965</v>
      </c>
      <c r="F15" s="179">
        <f>'Ratios 2024'!D20</f>
        <v>168.6310491</v>
      </c>
      <c r="G15" s="176">
        <f>average(D15:F15)</f>
        <v>73.07860365</v>
      </c>
      <c r="H15" s="149" t="s">
        <v>185</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196</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197</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245</v>
      </c>
      <c r="E19" s="45" t="s">
        <v>246</v>
      </c>
      <c r="F19" s="45" t="s">
        <v>247</v>
      </c>
      <c r="G19" s="59" t="s">
        <v>248</v>
      </c>
      <c r="H19" s="59"/>
      <c r="I19" s="43"/>
      <c r="J19" s="43"/>
      <c r="K19" s="43"/>
      <c r="L19" s="43"/>
      <c r="M19" s="43"/>
      <c r="N19" s="43"/>
      <c r="O19" s="43"/>
      <c r="P19" s="43"/>
      <c r="Q19" s="43"/>
      <c r="R19" s="43"/>
      <c r="S19" s="43"/>
      <c r="T19" s="43"/>
      <c r="U19" s="43"/>
      <c r="V19" s="43"/>
      <c r="W19" s="43"/>
      <c r="X19" s="43"/>
      <c r="Y19" s="43"/>
    </row>
    <row r="20">
      <c r="A20" s="138"/>
      <c r="B20" s="49"/>
      <c r="C20" s="147" t="s">
        <v>196</v>
      </c>
      <c r="D20" s="162">
        <f>'Ratios 2022'!D26</f>
        <v>0.926384713</v>
      </c>
      <c r="E20" s="162">
        <f>'Ratios 2023'!D26</f>
        <v>0.941980875</v>
      </c>
      <c r="F20" s="162">
        <f>'Ratios 2024'!D26</f>
        <v>0.9998877143</v>
      </c>
      <c r="G20" s="180">
        <f>average(D20:F20)</f>
        <v>0.9560844341</v>
      </c>
      <c r="H20" s="149" t="s">
        <v>200</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201</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202</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245</v>
      </c>
      <c r="E24" s="45" t="s">
        <v>246</v>
      </c>
      <c r="F24" s="45" t="s">
        <v>247</v>
      </c>
      <c r="G24" s="59" t="s">
        <v>248</v>
      </c>
      <c r="H24" s="59"/>
      <c r="I24" s="43"/>
      <c r="J24" s="43"/>
      <c r="K24" s="43"/>
      <c r="L24" s="43"/>
      <c r="M24" s="43"/>
      <c r="N24" s="43"/>
      <c r="O24" s="43"/>
      <c r="P24" s="43"/>
      <c r="Q24" s="43"/>
      <c r="R24" s="43"/>
      <c r="S24" s="43"/>
      <c r="T24" s="43"/>
      <c r="U24" s="43"/>
      <c r="V24" s="43"/>
      <c r="W24" s="43"/>
      <c r="X24" s="43"/>
      <c r="Y24" s="43"/>
    </row>
    <row r="25">
      <c r="A25" s="138"/>
      <c r="B25" s="49"/>
      <c r="C25" s="147" t="s">
        <v>206</v>
      </c>
      <c r="D25" s="162">
        <f>'Ratios 2022'!D33</f>
        <v>0.5747521866</v>
      </c>
      <c r="E25" s="162">
        <f>'Ratios 2023'!D33</f>
        <v>0.750615591</v>
      </c>
      <c r="F25" s="162">
        <f>'Ratios 2024'!D33</f>
        <v>0.5264094183</v>
      </c>
      <c r="G25" s="180">
        <f>average(D25:F25)</f>
        <v>0.6172590653</v>
      </c>
      <c r="H25" s="149" t="s">
        <v>207</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208</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209</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245</v>
      </c>
      <c r="E29" s="45" t="s">
        <v>246</v>
      </c>
      <c r="F29" s="45" t="s">
        <v>247</v>
      </c>
      <c r="G29" s="59" t="s">
        <v>248</v>
      </c>
      <c r="H29" s="59"/>
      <c r="I29" s="43"/>
      <c r="J29" s="43"/>
      <c r="K29" s="43"/>
      <c r="L29" s="43"/>
      <c r="M29" s="43"/>
      <c r="N29" s="43"/>
      <c r="O29" s="43"/>
      <c r="P29" s="43"/>
      <c r="Q29" s="43"/>
      <c r="R29" s="43"/>
      <c r="S29" s="43"/>
      <c r="T29" s="43"/>
      <c r="U29" s="43"/>
      <c r="V29" s="43"/>
      <c r="W29" s="43"/>
      <c r="X29" s="43"/>
      <c r="Y29" s="43"/>
    </row>
    <row r="30">
      <c r="A30" s="138"/>
      <c r="B30" s="49"/>
      <c r="C30" s="147" t="s">
        <v>208</v>
      </c>
      <c r="D30" s="162">
        <f>'Ratios 2022'!D38</f>
        <v>0</v>
      </c>
      <c r="E30" s="162">
        <f>'Ratios 2023'!D38</f>
        <v>0</v>
      </c>
      <c r="F30" s="162">
        <f>'Ratios 2024'!D38</f>
        <v>0</v>
      </c>
      <c r="G30" s="180">
        <f>average(D30:F30)</f>
        <v>0</v>
      </c>
      <c r="H30" s="149" t="s">
        <v>211</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212</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213</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245</v>
      </c>
      <c r="E34" s="45" t="s">
        <v>246</v>
      </c>
      <c r="F34" s="45" t="s">
        <v>247</v>
      </c>
      <c r="G34" s="59" t="s">
        <v>248</v>
      </c>
      <c r="H34" s="59"/>
      <c r="I34" s="43"/>
      <c r="J34" s="43"/>
      <c r="K34" s="43"/>
      <c r="L34" s="43"/>
      <c r="M34" s="43"/>
      <c r="N34" s="43"/>
      <c r="O34" s="43"/>
      <c r="P34" s="43"/>
      <c r="Q34" s="43"/>
      <c r="R34" s="43"/>
      <c r="S34" s="43"/>
      <c r="T34" s="43"/>
      <c r="U34" s="43"/>
      <c r="V34" s="43"/>
      <c r="W34" s="43"/>
      <c r="X34" s="43"/>
      <c r="Y34" s="43"/>
    </row>
    <row r="35">
      <c r="A35" s="138"/>
      <c r="B35" s="49"/>
      <c r="C35" s="147" t="s">
        <v>249</v>
      </c>
      <c r="D35" s="162">
        <f>'Ratios 2022'!E41</f>
        <v>0.7075413022</v>
      </c>
      <c r="E35" s="162">
        <f>'Ratios 2023'!E41</f>
        <v>1</v>
      </c>
      <c r="F35" s="162">
        <f>'Ratios 2024'!E41</f>
        <v>0.6626869341</v>
      </c>
      <c r="G35" s="180">
        <f t="shared" ref="G35:G37" si="1">average(D35:F35)</f>
        <v>0.7900760788</v>
      </c>
      <c r="H35" s="180"/>
      <c r="I35" s="43"/>
      <c r="J35" s="43"/>
      <c r="K35" s="43"/>
      <c r="L35" s="43"/>
      <c r="M35" s="43"/>
      <c r="N35" s="43"/>
      <c r="O35" s="43"/>
      <c r="P35" s="43"/>
      <c r="Q35" s="43"/>
      <c r="R35" s="43"/>
      <c r="S35" s="43"/>
      <c r="T35" s="43"/>
      <c r="U35" s="43"/>
      <c r="V35" s="43"/>
      <c r="W35" s="43"/>
      <c r="X35" s="43"/>
      <c r="Y35" s="43"/>
    </row>
    <row r="36">
      <c r="A36" s="138"/>
      <c r="B36" s="52"/>
      <c r="C36" s="147" t="s">
        <v>215</v>
      </c>
      <c r="D36" s="162">
        <f>'Ratios 2022'!E42</f>
        <v>0.1952769679</v>
      </c>
      <c r="E36" s="162">
        <f>'Ratios 2023'!E42</f>
        <v>0</v>
      </c>
      <c r="F36" s="162">
        <f>'Ratios 2024'!E42</f>
        <v>0.2654030835</v>
      </c>
      <c r="G36" s="180">
        <f t="shared" si="1"/>
        <v>0.1535600171</v>
      </c>
      <c r="H36" s="180"/>
      <c r="I36" s="43"/>
      <c r="J36" s="43"/>
      <c r="K36" s="43"/>
      <c r="L36" s="43"/>
      <c r="M36" s="43"/>
      <c r="N36" s="43"/>
      <c r="O36" s="43"/>
      <c r="P36" s="43"/>
      <c r="Q36" s="43"/>
      <c r="R36" s="43"/>
      <c r="S36" s="43"/>
      <c r="T36" s="43"/>
      <c r="U36" s="43"/>
      <c r="V36" s="43"/>
      <c r="W36" s="43"/>
      <c r="X36" s="43"/>
      <c r="Y36" s="43"/>
    </row>
    <row r="37">
      <c r="A37" s="138"/>
      <c r="B37" s="181"/>
      <c r="C37" s="147" t="s">
        <v>216</v>
      </c>
      <c r="D37" s="162">
        <f>'Ratios 2022'!E43</f>
        <v>0.09718172983</v>
      </c>
      <c r="E37" s="162">
        <f>'Ratios 2023'!E43</f>
        <v>0</v>
      </c>
      <c r="F37" s="162">
        <f>'Ratios 2024'!E43</f>
        <v>0.07190998236</v>
      </c>
      <c r="G37" s="180">
        <f t="shared" si="1"/>
        <v>0.05636390406</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217</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218</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245</v>
      </c>
      <c r="E41" s="45" t="s">
        <v>246</v>
      </c>
      <c r="F41" s="45" t="s">
        <v>247</v>
      </c>
      <c r="G41" s="59" t="s">
        <v>248</v>
      </c>
      <c r="H41" s="59"/>
      <c r="I41" s="43"/>
      <c r="J41" s="43"/>
      <c r="K41" s="43"/>
      <c r="L41" s="43"/>
      <c r="M41" s="43"/>
      <c r="N41" s="43"/>
      <c r="O41" s="43"/>
      <c r="P41" s="43"/>
      <c r="Q41" s="43"/>
      <c r="R41" s="43"/>
      <c r="S41" s="43"/>
      <c r="T41" s="43"/>
      <c r="U41" s="43"/>
      <c r="V41" s="43"/>
      <c r="W41" s="43"/>
      <c r="X41" s="43"/>
      <c r="Y41" s="43"/>
    </row>
    <row r="42">
      <c r="A42" s="138"/>
      <c r="B42" s="49"/>
      <c r="C42" s="147" t="s">
        <v>221</v>
      </c>
      <c r="D42" s="165">
        <f>'Ratios 2022'!D49</f>
        <v>6.9326</v>
      </c>
      <c r="E42" s="165" t="str">
        <f>'Ratios 2023'!D49</f>
        <v>$0</v>
      </c>
      <c r="F42" s="165">
        <f>'Ratios 2024'!D49</f>
        <v>17.90999598</v>
      </c>
      <c r="G42" s="182">
        <f>average(D42:F42)</f>
        <v>12.42129799</v>
      </c>
      <c r="H42" s="149" t="s">
        <v>222</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223</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224</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245</v>
      </c>
      <c r="E46" s="45" t="s">
        <v>246</v>
      </c>
      <c r="F46" s="45" t="s">
        <v>247</v>
      </c>
      <c r="G46" s="59" t="s">
        <v>248</v>
      </c>
      <c r="H46" s="59"/>
      <c r="I46" s="43"/>
      <c r="J46" s="43"/>
      <c r="K46" s="43"/>
      <c r="L46" s="43"/>
      <c r="M46" s="43"/>
      <c r="N46" s="43"/>
      <c r="O46" s="43"/>
      <c r="P46" s="43"/>
      <c r="Q46" s="43"/>
      <c r="R46" s="43"/>
      <c r="S46" s="43"/>
      <c r="T46" s="43"/>
      <c r="U46" s="43"/>
      <c r="V46" s="43"/>
      <c r="W46" s="43"/>
      <c r="X46" s="43"/>
      <c r="Y46" s="43"/>
    </row>
    <row r="47">
      <c r="A47" s="138"/>
      <c r="B47" s="49"/>
      <c r="C47" s="147" t="s">
        <v>227</v>
      </c>
      <c r="D47" s="148">
        <f>'Ratios 2022'!D54</f>
        <v>0</v>
      </c>
      <c r="E47" s="148">
        <f>'Ratios 2023'!D54</f>
        <v>0</v>
      </c>
      <c r="F47" s="148">
        <f>'Ratios 2024'!D54</f>
        <v>64.15393795</v>
      </c>
      <c r="G47" s="176">
        <f>average(D47:F47)</f>
        <v>21.38464598</v>
      </c>
      <c r="H47" s="149" t="s">
        <v>228</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229</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230</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245</v>
      </c>
      <c r="E51" s="45" t="s">
        <v>246</v>
      </c>
      <c r="F51" s="45" t="s">
        <v>247</v>
      </c>
      <c r="G51" s="59" t="s">
        <v>248</v>
      </c>
      <c r="H51" s="59"/>
      <c r="I51" s="43"/>
      <c r="J51" s="43"/>
      <c r="K51" s="43"/>
      <c r="L51" s="43"/>
      <c r="M51" s="43"/>
      <c r="N51" s="43"/>
      <c r="O51" s="43"/>
      <c r="P51" s="43"/>
      <c r="Q51" s="43"/>
      <c r="R51" s="43"/>
      <c r="S51" s="43"/>
      <c r="T51" s="43"/>
      <c r="U51" s="43"/>
      <c r="V51" s="43"/>
      <c r="W51" s="43"/>
      <c r="X51" s="43"/>
      <c r="Y51" s="43"/>
    </row>
    <row r="52">
      <c r="A52" s="138"/>
      <c r="B52" s="49"/>
      <c r="C52" s="147" t="s">
        <v>233</v>
      </c>
      <c r="D52" s="183">
        <f>'Ratios 2022'!D59</f>
        <v>0</v>
      </c>
      <c r="E52" s="183">
        <f>'Ratios 2023'!D59</f>
        <v>0</v>
      </c>
      <c r="F52" s="183">
        <f>'Ratios 2024'!D59</f>
        <v>0</v>
      </c>
      <c r="G52" s="184">
        <f>average(D52:F52)</f>
        <v>0</v>
      </c>
      <c r="H52" s="149" t="s">
        <v>234</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GRANDMOTHER COLLECTIVE</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GRANDMOTHER COLLECTIVE</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69326.0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69326</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5509.0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5509</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74835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GRANDMOTHER COLLECTIVE</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49500</v>
      </c>
      <c r="D7" s="99">
        <v>34650.0</v>
      </c>
      <c r="E7" s="99">
        <v>4950.0</v>
      </c>
      <c r="F7" s="99">
        <v>9900.0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5018</v>
      </c>
      <c r="D9" s="99">
        <v>2509.0</v>
      </c>
      <c r="E9" s="99">
        <v>2409.0</v>
      </c>
      <c r="F9" s="99">
        <v>100.0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4624</v>
      </c>
      <c r="D12" s="99">
        <v>4624.0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7500</v>
      </c>
      <c r="D16" s="99">
        <v>0.0</v>
      </c>
      <c r="E16" s="99">
        <v>7500.0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1707</v>
      </c>
      <c r="D21" s="99">
        <v>1707.0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5235</v>
      </c>
      <c r="D22" s="99">
        <v>0.0</v>
      </c>
      <c r="E22" s="99">
        <v>5235.0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2144</v>
      </c>
      <c r="D26" s="99">
        <v>2144.0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500</v>
      </c>
      <c r="D28" s="99">
        <v>500.0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731</v>
      </c>
      <c r="D32" s="99">
        <v>731.0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25941</v>
      </c>
      <c r="D34" s="99">
        <v>25941.0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c r="C35" s="98">
        <f t="shared" si="1"/>
        <v>0</v>
      </c>
      <c r="D35" s="99">
        <v>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135</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136</v>
      </c>
      <c r="C40" s="103">
        <f t="shared" ref="C40:F40" si="2">sum(C3:C39)</f>
        <v>102900</v>
      </c>
      <c r="D40" s="103">
        <f t="shared" si="2"/>
        <v>72806</v>
      </c>
      <c r="E40" s="103">
        <f t="shared" si="2"/>
        <v>20094</v>
      </c>
      <c r="F40" s="103">
        <f t="shared" si="2"/>
        <v>10000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GRANDMOTHER COLLECTIVE</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137</v>
      </c>
      <c r="B2" s="45">
        <v>1.0</v>
      </c>
      <c r="C2" s="46" t="s">
        <v>138</v>
      </c>
      <c r="D2" s="110"/>
      <c r="E2" s="111">
        <v>2853.0</v>
      </c>
      <c r="F2" s="43"/>
      <c r="G2" s="43"/>
      <c r="H2" s="43"/>
      <c r="I2" s="43"/>
      <c r="J2" s="43"/>
      <c r="K2" s="43"/>
      <c r="L2" s="43"/>
      <c r="M2" s="43"/>
      <c r="N2" s="43"/>
      <c r="O2" s="43"/>
      <c r="P2" s="43"/>
      <c r="Q2" s="43"/>
      <c r="R2" s="43"/>
      <c r="S2" s="43"/>
      <c r="T2" s="43"/>
      <c r="U2" s="43"/>
      <c r="V2" s="43"/>
      <c r="W2" s="43"/>
      <c r="X2" s="43"/>
      <c r="Y2" s="43"/>
      <c r="Z2" s="43"/>
    </row>
    <row r="3">
      <c r="A3" s="49"/>
      <c r="B3" s="45">
        <v>2.0</v>
      </c>
      <c r="C3" s="46" t="s">
        <v>139</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140</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141</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142</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143</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144</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145</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146</v>
      </c>
      <c r="D10" s="110"/>
      <c r="E10" s="111">
        <v>0.0</v>
      </c>
      <c r="F10" s="43"/>
      <c r="G10" s="43"/>
      <c r="H10" s="43"/>
      <c r="I10" s="43"/>
      <c r="J10" s="43"/>
      <c r="K10" s="43"/>
      <c r="L10" s="43"/>
      <c r="M10" s="43"/>
      <c r="N10" s="43"/>
      <c r="O10" s="43"/>
      <c r="P10" s="43"/>
      <c r="Q10" s="43"/>
      <c r="R10" s="43"/>
      <c r="S10" s="43"/>
      <c r="T10" s="43"/>
      <c r="U10" s="43"/>
      <c r="V10" s="43"/>
      <c r="W10" s="43"/>
      <c r="X10" s="43"/>
      <c r="Y10" s="43"/>
      <c r="Z10" s="43"/>
    </row>
    <row r="11">
      <c r="A11" s="49"/>
      <c r="B11" s="45" t="s">
        <v>147</v>
      </c>
      <c r="C11" s="46" t="s">
        <v>148</v>
      </c>
      <c r="D11" s="111">
        <v>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149</v>
      </c>
      <c r="C12" s="46" t="s">
        <v>150</v>
      </c>
      <c r="D12" s="111">
        <v>0.0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151</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152</v>
      </c>
      <c r="D14" s="112"/>
      <c r="E14" s="111">
        <v>268940.0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153</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154</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155</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156</v>
      </c>
      <c r="D18" s="113"/>
      <c r="E18" s="114">
        <f>sum(E2:E17)</f>
        <v>271793</v>
      </c>
      <c r="F18" s="43"/>
      <c r="G18" s="43"/>
      <c r="H18" s="43"/>
      <c r="I18" s="43"/>
      <c r="J18" s="43"/>
      <c r="K18" s="43"/>
      <c r="L18" s="43"/>
      <c r="M18" s="43"/>
      <c r="N18" s="43"/>
      <c r="O18" s="43"/>
      <c r="P18" s="43"/>
      <c r="Q18" s="43"/>
      <c r="R18" s="43"/>
      <c r="S18" s="43"/>
      <c r="T18" s="43"/>
      <c r="U18" s="43"/>
      <c r="V18" s="43"/>
      <c r="W18" s="43"/>
      <c r="X18" s="43"/>
      <c r="Y18" s="43"/>
      <c r="Z18" s="43"/>
    </row>
    <row r="19">
      <c r="A19" s="44" t="s">
        <v>157</v>
      </c>
      <c r="B19" s="115">
        <v>17.0</v>
      </c>
      <c r="C19" s="116" t="s">
        <v>158</v>
      </c>
      <c r="D19" s="117"/>
      <c r="E19" s="111">
        <v>0.0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159</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160</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161</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162</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163</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164</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165</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166</v>
      </c>
      <c r="D27" s="117"/>
      <c r="E27" s="118">
        <v>3762.0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167</v>
      </c>
      <c r="D28" s="125"/>
      <c r="E28" s="126">
        <f>sum(E19:E27)</f>
        <v>3762</v>
      </c>
      <c r="F28" s="43"/>
      <c r="G28" s="43"/>
      <c r="H28" s="43"/>
      <c r="I28" s="43"/>
      <c r="J28" s="43"/>
      <c r="K28" s="43"/>
      <c r="L28" s="43"/>
      <c r="M28" s="43"/>
      <c r="N28" s="43"/>
      <c r="O28" s="43"/>
      <c r="P28" s="43"/>
      <c r="Q28" s="43"/>
      <c r="R28" s="43"/>
      <c r="S28" s="43"/>
      <c r="T28" s="43"/>
      <c r="U28" s="43"/>
      <c r="V28" s="43"/>
      <c r="W28" s="43"/>
      <c r="X28" s="43"/>
      <c r="Y28" s="43"/>
      <c r="Z28" s="43"/>
    </row>
    <row r="29">
      <c r="A29" s="65" t="s">
        <v>168</v>
      </c>
      <c r="B29" s="127"/>
      <c r="C29" s="128" t="s">
        <v>169</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170</v>
      </c>
      <c r="D30" s="117"/>
      <c r="E30" s="111">
        <v>0.0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171</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172</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173</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174</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175</v>
      </c>
      <c r="D35" s="121"/>
      <c r="E35" s="118">
        <v>268031.0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176</v>
      </c>
      <c r="D36" s="131"/>
      <c r="E36" s="126">
        <f>sum(E30:E35)</f>
        <v>268031</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177</v>
      </c>
      <c r="D37" s="135"/>
      <c r="E37" s="136">
        <f>E36+E28</f>
        <v>271793</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GRANDMOTHER COLLECTIVE</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178</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179</v>
      </c>
      <c r="C3" s="144" t="s">
        <v>180</v>
      </c>
      <c r="D3" s="145">
        <f>'Expenses 2022'!C40</f>
        <v>102900</v>
      </c>
      <c r="E3" s="146"/>
      <c r="F3" s="43"/>
      <c r="G3" s="43"/>
      <c r="H3" s="43"/>
      <c r="I3" s="43"/>
      <c r="J3" s="43"/>
      <c r="K3" s="43"/>
      <c r="L3" s="43"/>
      <c r="M3" s="43"/>
      <c r="N3" s="43"/>
      <c r="O3" s="43"/>
      <c r="P3" s="43"/>
      <c r="Q3" s="43"/>
      <c r="R3" s="43"/>
      <c r="S3" s="43"/>
      <c r="T3" s="43"/>
      <c r="U3" s="43"/>
      <c r="V3" s="43"/>
      <c r="W3" s="43"/>
      <c r="X3" s="43"/>
      <c r="Y3" s="43"/>
    </row>
    <row r="4">
      <c r="A4" s="138"/>
      <c r="B4" s="49"/>
      <c r="C4" s="144" t="s">
        <v>181</v>
      </c>
      <c r="D4" s="145">
        <f>'Expenses 2022'!C31</f>
        <v>0</v>
      </c>
      <c r="E4" s="146"/>
      <c r="F4" s="43"/>
      <c r="G4" s="43"/>
      <c r="H4" s="43"/>
      <c r="I4" s="43"/>
      <c r="J4" s="43"/>
      <c r="K4" s="43"/>
      <c r="L4" s="43"/>
      <c r="M4" s="43"/>
      <c r="N4" s="43"/>
      <c r="O4" s="43"/>
      <c r="P4" s="43"/>
      <c r="Q4" s="43"/>
      <c r="R4" s="43"/>
      <c r="S4" s="43"/>
      <c r="T4" s="43"/>
      <c r="U4" s="43"/>
      <c r="V4" s="43"/>
      <c r="W4" s="43"/>
      <c r="X4" s="43"/>
      <c r="Y4" s="43"/>
    </row>
    <row r="5">
      <c r="A5" s="138"/>
      <c r="B5" s="49"/>
      <c r="C5" s="144" t="s">
        <v>182</v>
      </c>
      <c r="D5" s="145">
        <f>D3-D4</f>
        <v>102900</v>
      </c>
      <c r="E5" s="146"/>
      <c r="F5" s="43"/>
      <c r="G5" s="43"/>
      <c r="H5" s="43"/>
      <c r="I5" s="43"/>
      <c r="J5" s="43"/>
      <c r="K5" s="43"/>
      <c r="L5" s="43"/>
      <c r="M5" s="43"/>
      <c r="N5" s="43"/>
      <c r="O5" s="43"/>
      <c r="P5" s="43"/>
      <c r="Q5" s="43"/>
      <c r="R5" s="43"/>
      <c r="S5" s="43"/>
      <c r="T5" s="43"/>
      <c r="U5" s="43"/>
      <c r="V5" s="43"/>
      <c r="W5" s="43"/>
      <c r="X5" s="43"/>
      <c r="Y5" s="43"/>
    </row>
    <row r="6">
      <c r="A6" s="138"/>
      <c r="B6" s="49"/>
      <c r="C6" s="144" t="s">
        <v>183</v>
      </c>
      <c r="D6" s="145">
        <f>D5/12</f>
        <v>8575</v>
      </c>
      <c r="E6" s="146"/>
      <c r="F6" s="43"/>
      <c r="G6" s="43"/>
      <c r="H6" s="43"/>
      <c r="I6" s="43"/>
      <c r="J6" s="43"/>
      <c r="K6" s="43"/>
      <c r="L6" s="43"/>
      <c r="M6" s="43"/>
      <c r="N6" s="43"/>
      <c r="O6" s="43"/>
      <c r="P6" s="43"/>
      <c r="Q6" s="43"/>
      <c r="R6" s="43"/>
      <c r="S6" s="43"/>
      <c r="T6" s="43"/>
      <c r="U6" s="43"/>
      <c r="V6" s="43"/>
      <c r="W6" s="43"/>
      <c r="X6" s="43"/>
      <c r="Y6" s="43"/>
    </row>
    <row r="7">
      <c r="A7" s="138"/>
      <c r="B7" s="49"/>
      <c r="C7" s="144" t="s">
        <v>184</v>
      </c>
      <c r="D7" s="75">
        <f>'Balance Sheet 2022'!E2+'Balance Sheet 2022'!E3</f>
        <v>2853</v>
      </c>
      <c r="E7" s="146"/>
      <c r="F7" s="43"/>
      <c r="G7" s="43"/>
      <c r="H7" s="43"/>
      <c r="I7" s="43"/>
      <c r="J7" s="43"/>
      <c r="K7" s="43"/>
      <c r="L7" s="43"/>
      <c r="M7" s="43"/>
      <c r="N7" s="43"/>
      <c r="O7" s="43"/>
      <c r="P7" s="43"/>
      <c r="Q7" s="43"/>
      <c r="R7" s="43"/>
      <c r="S7" s="43"/>
      <c r="T7" s="43"/>
      <c r="U7" s="43"/>
      <c r="V7" s="43"/>
      <c r="W7" s="43"/>
      <c r="X7" s="43"/>
      <c r="Y7" s="43"/>
    </row>
    <row r="8">
      <c r="A8" s="138"/>
      <c r="B8" s="49"/>
      <c r="C8" s="147" t="s">
        <v>178</v>
      </c>
      <c r="D8" s="148">
        <f>D7/D6</f>
        <v>0.3327113703</v>
      </c>
      <c r="E8" s="149" t="s">
        <v>185</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186</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187</v>
      </c>
      <c r="C11" s="144" t="s">
        <v>188</v>
      </c>
      <c r="D11" s="75">
        <f>'Balance Sheet 2022'!E30</f>
        <v>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189</v>
      </c>
      <c r="D12" s="75">
        <f>'Expenses 2022'!C40</f>
        <v>102900</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190</v>
      </c>
      <c r="D13" s="145">
        <f>D12/12</f>
        <v>8575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186</v>
      </c>
      <c r="D14" s="148">
        <f>D11/D13</f>
        <v>0</v>
      </c>
      <c r="E14" s="149" t="s">
        <v>185</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191</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192</v>
      </c>
      <c r="C17" s="144" t="s">
        <v>193</v>
      </c>
      <c r="D17" s="75">
        <f>sum('Balance Sheet 2022'!E13:E15)</f>
        <v>268940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189</v>
      </c>
      <c r="D18" s="75">
        <f>'Expenses 2022'!C40</f>
        <v>102900</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190</v>
      </c>
      <c r="D19" s="145">
        <f>D18/12</f>
        <v>8575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194</v>
      </c>
      <c r="D20" s="148">
        <f>D17/D19</f>
        <v>31.36326531</v>
      </c>
      <c r="E20" s="149" t="s">
        <v>185</v>
      </c>
      <c r="F20" s="43"/>
      <c r="G20" s="43"/>
      <c r="H20" s="43"/>
      <c r="I20" s="43"/>
      <c r="J20" s="43"/>
      <c r="K20" s="43"/>
      <c r="L20" s="43"/>
      <c r="M20" s="43"/>
      <c r="N20" s="43"/>
      <c r="O20" s="43"/>
      <c r="P20" s="43"/>
      <c r="Q20" s="43"/>
      <c r="R20" s="43"/>
      <c r="S20" s="43"/>
      <c r="T20" s="43"/>
      <c r="U20" s="43"/>
      <c r="V20" s="43"/>
      <c r="W20" s="43"/>
      <c r="X20" s="43"/>
      <c r="Y20" s="43"/>
    </row>
    <row r="21">
      <c r="A21" s="138"/>
      <c r="B21" s="49"/>
      <c r="C21" s="153" t="s">
        <v>195</v>
      </c>
      <c r="D21" s="154">
        <f>D20+D8</f>
        <v>31.69597668</v>
      </c>
      <c r="E21" s="155" t="s">
        <v>185</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196</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197</v>
      </c>
      <c r="C24" s="159"/>
      <c r="D24" s="160">
        <f>max('Revenues 2022'!E2:E7,'Revenues 2022'!F10:F15)</f>
        <v>69326</v>
      </c>
      <c r="E24" s="161" t="s">
        <v>198</v>
      </c>
      <c r="F24" s="43"/>
      <c r="G24" s="43"/>
      <c r="H24" s="43"/>
      <c r="I24" s="43"/>
      <c r="J24" s="43"/>
      <c r="K24" s="43"/>
      <c r="L24" s="43"/>
      <c r="M24" s="43"/>
      <c r="N24" s="43"/>
      <c r="O24" s="43"/>
      <c r="P24" s="43"/>
      <c r="Q24" s="43"/>
      <c r="R24" s="43"/>
      <c r="S24" s="43"/>
      <c r="T24" s="43"/>
      <c r="U24" s="43"/>
      <c r="V24" s="43"/>
      <c r="W24" s="43"/>
      <c r="X24" s="43"/>
      <c r="Y24" s="43"/>
    </row>
    <row r="25">
      <c r="A25" s="138"/>
      <c r="B25" s="49"/>
      <c r="C25" s="144" t="s">
        <v>199</v>
      </c>
      <c r="D25" s="145">
        <f>'Revenues 2022'!F44</f>
        <v>74835</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196</v>
      </c>
      <c r="D26" s="162">
        <f>D24/D25</f>
        <v>0.926384713</v>
      </c>
      <c r="E26" s="149" t="s">
        <v>200</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201</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202</v>
      </c>
      <c r="C29" s="144" t="s">
        <v>203</v>
      </c>
      <c r="D29" s="75">
        <f>SUM('Expenses 2022'!C7:C9)</f>
        <v>54518</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204</v>
      </c>
      <c r="D30" s="75">
        <f>SUM('Expenses 2022'!C10:C12)</f>
        <v>4624</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205</v>
      </c>
      <c r="D31" s="75">
        <f>sum(D29:D30)</f>
        <v>59142</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180</v>
      </c>
      <c r="D32" s="75">
        <f>'Expenses 2022'!C40</f>
        <v>102900</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206</v>
      </c>
      <c r="D33" s="162">
        <f>D31/D32</f>
        <v>0.5747521866</v>
      </c>
      <c r="E33" s="149" t="s">
        <v>207</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208</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209</v>
      </c>
      <c r="C36" s="144" t="s">
        <v>210</v>
      </c>
      <c r="D36" s="75">
        <f>SUM('Expenses 2022'!C10:C11)</f>
        <v>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203</v>
      </c>
      <c r="D37" s="75">
        <f>SUM('Expenses 2022'!C7:C9)</f>
        <v>54518</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208</v>
      </c>
      <c r="D38" s="162">
        <f>D36/D37</f>
        <v>0</v>
      </c>
      <c r="E38" s="149" t="s">
        <v>211</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212</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213</v>
      </c>
      <c r="C41" s="147" t="s">
        <v>214</v>
      </c>
      <c r="D41" s="75">
        <f>'Expenses 2022'!D40</f>
        <v>72806</v>
      </c>
      <c r="E41" s="164">
        <f t="shared" ref="E41:E44" si="1">D41/$D$44</f>
        <v>0.7075413022</v>
      </c>
      <c r="F41" s="43"/>
      <c r="G41" s="43"/>
      <c r="H41" s="43"/>
      <c r="I41" s="43"/>
      <c r="J41" s="43"/>
      <c r="K41" s="43"/>
      <c r="L41" s="43"/>
      <c r="M41" s="43"/>
      <c r="N41" s="43"/>
      <c r="O41" s="43"/>
      <c r="P41" s="43"/>
      <c r="Q41" s="43"/>
      <c r="R41" s="43"/>
      <c r="S41" s="43"/>
      <c r="T41" s="43"/>
      <c r="U41" s="43"/>
      <c r="V41" s="43"/>
      <c r="W41" s="43"/>
      <c r="X41" s="43"/>
      <c r="Y41" s="43"/>
    </row>
    <row r="42">
      <c r="A42" s="138"/>
      <c r="B42" s="49"/>
      <c r="C42" s="147" t="s">
        <v>215</v>
      </c>
      <c r="D42" s="145">
        <f>'Expenses 2022'!E40</f>
        <v>20094</v>
      </c>
      <c r="E42" s="164">
        <f t="shared" si="1"/>
        <v>0.1952769679</v>
      </c>
      <c r="F42" s="43"/>
      <c r="G42" s="43"/>
      <c r="H42" s="43"/>
      <c r="I42" s="43"/>
      <c r="J42" s="43"/>
      <c r="K42" s="43"/>
      <c r="L42" s="43"/>
      <c r="M42" s="43"/>
      <c r="N42" s="43"/>
      <c r="O42" s="43"/>
      <c r="P42" s="43"/>
      <c r="Q42" s="43"/>
      <c r="R42" s="43"/>
      <c r="S42" s="43"/>
      <c r="T42" s="43"/>
      <c r="U42" s="43"/>
      <c r="V42" s="43"/>
      <c r="W42" s="43"/>
      <c r="X42" s="43"/>
      <c r="Y42" s="43"/>
    </row>
    <row r="43">
      <c r="A43" s="138"/>
      <c r="B43" s="49"/>
      <c r="C43" s="147" t="s">
        <v>216</v>
      </c>
      <c r="D43" s="145">
        <f>'Expenses 2022'!F40</f>
        <v>10000</v>
      </c>
      <c r="E43" s="164">
        <f t="shared" si="1"/>
        <v>0.09718172983</v>
      </c>
      <c r="F43" s="43"/>
      <c r="G43" s="43"/>
      <c r="H43" s="43"/>
      <c r="I43" s="43"/>
      <c r="J43" s="43"/>
      <c r="K43" s="43"/>
      <c r="L43" s="43"/>
      <c r="M43" s="43"/>
      <c r="N43" s="43"/>
      <c r="O43" s="43"/>
      <c r="P43" s="43"/>
      <c r="Q43" s="43"/>
      <c r="R43" s="43"/>
      <c r="S43" s="43"/>
      <c r="T43" s="43"/>
      <c r="U43" s="43"/>
      <c r="V43" s="43"/>
      <c r="W43" s="43"/>
      <c r="X43" s="43"/>
      <c r="Y43" s="43"/>
    </row>
    <row r="44">
      <c r="A44" s="138"/>
      <c r="B44" s="49"/>
      <c r="C44" s="144" t="s">
        <v>180</v>
      </c>
      <c r="D44" s="145">
        <f>sum(D41:D43)</f>
        <v>102900</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217</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218</v>
      </c>
      <c r="C47" s="144" t="s">
        <v>219</v>
      </c>
      <c r="D47" s="145">
        <f>'Revenues 2022'!F9</f>
        <v>69326</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220</v>
      </c>
      <c r="D48" s="145">
        <f>'Expenses 2022'!F40</f>
        <v>10000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221</v>
      </c>
      <c r="D49" s="165">
        <f>if(D48=0, "$0",D47/D48)</f>
        <v>6.9326</v>
      </c>
      <c r="E49" s="149" t="s">
        <v>222</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223</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224</v>
      </c>
      <c r="C52" s="144" t="s">
        <v>225</v>
      </c>
      <c r="D52" s="145">
        <f>sum('Balance Sheet 2022'!E2:E10)</f>
        <v>2853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226</v>
      </c>
      <c r="D53" s="145">
        <f>sum('Balance Sheet 2022'!E19:E22)</f>
        <v>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227</v>
      </c>
      <c r="D54" s="167">
        <f>if(D53=0,0,(D52/D53))</f>
        <v>0</v>
      </c>
      <c r="E54" s="149" t="s">
        <v>228</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229</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230</v>
      </c>
      <c r="C57" s="144" t="s">
        <v>231</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232</v>
      </c>
      <c r="D58" s="145">
        <f>'Balance Sheet 2022'!E18</f>
        <v>271793</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233</v>
      </c>
      <c r="D59" s="168">
        <f>D57/D58</f>
        <v>0</v>
      </c>
      <c r="E59" s="149" t="s">
        <v>234</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GRANDMOTHER COLLECTIVE</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171108.0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171108</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10500.0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10500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39.0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235</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181647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GRANDMOTHER COLLECTIVE</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2190</v>
      </c>
      <c r="D6" s="99">
        <v>2190.0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80557</v>
      </c>
      <c r="D7" s="99">
        <v>80557.0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26499</v>
      </c>
      <c r="D9" s="99">
        <v>26499.0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18841</v>
      </c>
      <c r="D12" s="99">
        <v>18841.0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5385</v>
      </c>
      <c r="D16" s="99">
        <v>5385.0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820</v>
      </c>
      <c r="D21" s="99">
        <v>820.0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904</v>
      </c>
      <c r="D22" s="99">
        <v>904.0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2532</v>
      </c>
      <c r="D26" s="99">
        <v>2532.0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825</v>
      </c>
      <c r="D28" s="99">
        <v>825.0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236</v>
      </c>
      <c r="C34" s="98">
        <f t="shared" si="1"/>
        <v>14990</v>
      </c>
      <c r="D34" s="99">
        <v>14990.0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237</v>
      </c>
      <c r="C35" s="98">
        <f t="shared" si="1"/>
        <v>5672</v>
      </c>
      <c r="D35" s="99">
        <v>5672.0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238</v>
      </c>
      <c r="C36" s="98">
        <f t="shared" si="1"/>
        <v>12</v>
      </c>
      <c r="D36" s="99">
        <v>12.0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239</v>
      </c>
      <c r="C37" s="98">
        <f t="shared" si="1"/>
        <v>1255</v>
      </c>
      <c r="D37" s="99">
        <v>1255.0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135</v>
      </c>
      <c r="C38" s="98">
        <f t="shared" si="1"/>
        <v>7243</v>
      </c>
      <c r="D38" s="99">
        <v>7243.0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136</v>
      </c>
      <c r="C40" s="103">
        <f t="shared" ref="C40:F40" si="2">sum(C3:C39)</f>
        <v>167725</v>
      </c>
      <c r="D40" s="103">
        <f t="shared" si="2"/>
        <v>167725</v>
      </c>
      <c r="E40" s="103">
        <f t="shared" si="2"/>
        <v>0</v>
      </c>
      <c r="F40" s="103">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GRANDMOTHER COLLECTIVE</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137</v>
      </c>
      <c r="B2" s="45">
        <v>1.0</v>
      </c>
      <c r="C2" s="46" t="s">
        <v>138</v>
      </c>
      <c r="D2" s="110"/>
      <c r="E2" s="111">
        <v>13089.0</v>
      </c>
      <c r="F2" s="43"/>
      <c r="G2" s="43"/>
      <c r="H2" s="43"/>
      <c r="I2" s="43"/>
      <c r="J2" s="43"/>
      <c r="K2" s="43"/>
      <c r="L2" s="43"/>
      <c r="M2" s="43"/>
      <c r="N2" s="43"/>
      <c r="O2" s="43"/>
      <c r="P2" s="43"/>
      <c r="Q2" s="43"/>
      <c r="R2" s="43"/>
      <c r="S2" s="43"/>
      <c r="T2" s="43"/>
      <c r="U2" s="43"/>
      <c r="V2" s="43"/>
      <c r="W2" s="43"/>
      <c r="X2" s="43"/>
      <c r="Y2" s="43"/>
      <c r="Z2" s="43"/>
    </row>
    <row r="3">
      <c r="A3" s="49"/>
      <c r="B3" s="45">
        <v>2.0</v>
      </c>
      <c r="C3" s="46" t="s">
        <v>139</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140</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141</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142</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143</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144</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145</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146</v>
      </c>
      <c r="D10" s="110"/>
      <c r="E10" s="111">
        <v>914.0</v>
      </c>
      <c r="F10" s="43"/>
      <c r="G10" s="43"/>
      <c r="H10" s="43"/>
      <c r="I10" s="43"/>
      <c r="J10" s="43"/>
      <c r="K10" s="43"/>
      <c r="L10" s="43"/>
      <c r="M10" s="43"/>
      <c r="N10" s="43"/>
      <c r="O10" s="43"/>
      <c r="P10" s="43"/>
      <c r="Q10" s="43"/>
      <c r="R10" s="43"/>
      <c r="S10" s="43"/>
      <c r="T10" s="43"/>
      <c r="U10" s="43"/>
      <c r="V10" s="43"/>
      <c r="W10" s="43"/>
      <c r="X10" s="43"/>
      <c r="Y10" s="43"/>
      <c r="Z10" s="43"/>
    </row>
    <row r="11">
      <c r="A11" s="49"/>
      <c r="B11" s="45" t="s">
        <v>147</v>
      </c>
      <c r="C11" s="46" t="s">
        <v>148</v>
      </c>
      <c r="D11" s="111">
        <v>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149</v>
      </c>
      <c r="C12" s="46" t="s">
        <v>150</v>
      </c>
      <c r="D12" s="111">
        <v>0.0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151</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152</v>
      </c>
      <c r="D14" s="112"/>
      <c r="E14" s="111">
        <v>268940.0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153</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154</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155</v>
      </c>
      <c r="D17" s="112"/>
      <c r="E17" s="111">
        <v>517.0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156</v>
      </c>
      <c r="D18" s="113"/>
      <c r="E18" s="114">
        <f>sum(E2:E17)</f>
        <v>283460</v>
      </c>
      <c r="F18" s="43"/>
      <c r="G18" s="43"/>
      <c r="H18" s="43"/>
      <c r="I18" s="43"/>
      <c r="J18" s="43"/>
      <c r="K18" s="43"/>
      <c r="L18" s="43"/>
      <c r="M18" s="43"/>
      <c r="N18" s="43"/>
      <c r="O18" s="43"/>
      <c r="P18" s="43"/>
      <c r="Q18" s="43"/>
      <c r="R18" s="43"/>
      <c r="S18" s="43"/>
      <c r="T18" s="43"/>
      <c r="U18" s="43"/>
      <c r="V18" s="43"/>
      <c r="W18" s="43"/>
      <c r="X18" s="43"/>
      <c r="Y18" s="43"/>
      <c r="Z18" s="43"/>
    </row>
    <row r="19">
      <c r="A19" s="44" t="s">
        <v>157</v>
      </c>
      <c r="B19" s="115">
        <v>17.0</v>
      </c>
      <c r="C19" s="116" t="s">
        <v>158</v>
      </c>
      <c r="D19" s="117"/>
      <c r="E19" s="111">
        <v>0.0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159</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160</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161</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162</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163</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164</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165</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166</v>
      </c>
      <c r="D27" s="117"/>
      <c r="E27" s="118">
        <v>908.0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167</v>
      </c>
      <c r="D28" s="125"/>
      <c r="E28" s="126">
        <f>sum(E19:E27)</f>
        <v>908</v>
      </c>
      <c r="F28" s="43"/>
      <c r="G28" s="43"/>
      <c r="H28" s="43"/>
      <c r="I28" s="43"/>
      <c r="J28" s="43"/>
      <c r="K28" s="43"/>
      <c r="L28" s="43"/>
      <c r="M28" s="43"/>
      <c r="N28" s="43"/>
      <c r="O28" s="43"/>
      <c r="P28" s="43"/>
      <c r="Q28" s="43"/>
      <c r="R28" s="43"/>
      <c r="S28" s="43"/>
      <c r="T28" s="43"/>
      <c r="U28" s="43"/>
      <c r="V28" s="43"/>
      <c r="W28" s="43"/>
      <c r="X28" s="43"/>
      <c r="Y28" s="43"/>
      <c r="Z28" s="43"/>
    </row>
    <row r="29">
      <c r="A29" s="65" t="s">
        <v>168</v>
      </c>
      <c r="B29" s="127"/>
      <c r="C29" s="128" t="s">
        <v>169</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170</v>
      </c>
      <c r="D30" s="117"/>
      <c r="E30" s="111">
        <v>0.0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171</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172</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173</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174</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175</v>
      </c>
      <c r="D35" s="121"/>
      <c r="E35" s="118">
        <v>282552.0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176</v>
      </c>
      <c r="D36" s="131"/>
      <c r="E36" s="126">
        <f>sum(E30:E35)</f>
        <v>282552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177</v>
      </c>
      <c r="D37" s="135"/>
      <c r="E37" s="136">
        <f>E36+E28</f>
        <v>283460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