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<sst xmlns="http://schemas.openxmlformats.org/spreadsheetml/2006/main" count="867" uniqueCount="253">
  <si>
    <t>CHICAGO HISTORIAL SOCIETY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</si>
  <si>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</si>
  <si>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</si>
  <si>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</si>
  <si>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</si>
  <si>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</si>
  <si>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</si>
  <si>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</si>
  <si>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</si>
  <si>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</si>
  <si>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</si>
  <si>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</si>
  <si>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</si>
  <si>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</si>
  <si>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</si>
  <si>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</si>
  <si>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</si>
  <si>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</si>
  <si>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</si>
  <si>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</si>
  <si>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</si>
  <si>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</si>
  <si>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</si>
  <si>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</si>
  <si>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</si>
  <si>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</si>
  <si>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</si>
  <si>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</si>
  <si>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</si>
  <si>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</si>
  <si>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</si>
  <si>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</si>
  <si>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</si>
  <si>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</si>
  <si>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</si>
  <si>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</si>
  <si>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</si>
  <si>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</si>
  <si>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</si>
  <si>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</si>
  <si>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</si>
  <si>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</si>
  <si>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</si>
  <si>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</si>
  <si>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</si>
  <si>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</si>
  <si>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</si>
  <si>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</si>
  <si>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</si>
  <si>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</si>
  <si>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</si>
  <si>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</si>
  <si>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</si>
  <si>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</si>
  <si>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</si>
  <si>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</si>
  <si>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</si>
  <si>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</si>
  <si>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</si>
  <si>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</si>
  <si>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</si>
  <si>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</si>
  <si>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</si>
  <si>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</si>
  <si>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Admission and program fees</t>
  </si>
  <si>
    <t>Rights and Reproductions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</si>
  <si>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</si>
  <si>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</si>
  <si>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</si>
  <si>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</si>
  <si>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</si>
  <si>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</si>
  <si>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</si>
  <si>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</si>
  <si>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</si>
  <si>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</si>
  <si>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</si>
  <si>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</si>
  <si>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</si>
  <si>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</si>
  <si>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</si>
  <si>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</si>
  <si>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</si>
  <si>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</si>
  <si>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</si>
  <si>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</si>
  <si>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</si>
  <si>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</si>
  <si>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</si>
  <si>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</si>
  <si>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</si>
  <si>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</si>
  <si>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</si>
  <si>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</si>
  <si>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</si>
  <si>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</si>
  <si>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</si>
  <si>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</si>
  <si>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</si>
  <si>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</si>
  <si>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</si>
  <si>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</si>
  <si>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</si>
  <si>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</si>
  <si>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</si>
  <si>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</si>
  <si>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</si>
  <si>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</si>
  <si>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</si>
  <si>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</si>
  <si>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</si>
  <si>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</si>
  <si>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</si>
  <si>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</si>
  <si>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</si>
  <si>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</si>
  <si>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</si>
  <si>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</si>
  <si>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</si>
  <si>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</si>
  <si>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</si>
  <si>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</si>
  <si>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</si>
  <si>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</si>
  <si>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</si>
  <si>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</si>
  <si>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</si>
  <si>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</si>
  <si>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</si>
  <si>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</si>
  <si>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</si>
  <si>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</si>
  <si>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</si>
  <si>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</si>
  <si>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</si>
  <si>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Debt service</t>
  </si>
  <si>
    <t>Exhibition fabrication</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</si>
  <si>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</si>
  <si>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</si>
  <si>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</si>
  <si>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</si>
  <si>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</si>
  <si>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</si>
  <si>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</si>
  <si>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</si>
  <si>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</si>
  <si>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</si>
  <si>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</si>
  <si>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</si>
  <si>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</si>
  <si>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</si>
  <si>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</si>
  <si>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</si>
  <si>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</si>
  <si>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</si>
  <si>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</si>
  <si>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</si>
  <si>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</si>
  <si>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</si>
  <si>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</si>
  <si>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</si>
  <si>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</si>
  <si>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</si>
  <si>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</si>
  <si>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</si>
  <si>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</si>
  <si>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</si>
  <si>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</si>
  <si>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</si>
  <si>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</si>
  <si>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</si>
  <si>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</si>
  <si>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</si>
  <si>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</si>
  <si>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</si>
  <si>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</si>
  <si>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</si>
  <si>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</si>
  <si>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</si>
  <si>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</si>
  <si>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</si>
  <si>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</si>
  <si>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</si>
  <si>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</si>
  <si>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</si>
  <si>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</si>
  <si>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</si>
  <si>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</si>
  <si>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</si>
  <si>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</si>
  <si>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</si>
  <si>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</si>
  <si>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</si>
  <si>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</si>
  <si>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</si>
  <si>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</si>
  <si>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</si>
  <si>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</si>
  <si>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</si>
  <si>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</si>
  <si>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</si>
  <si>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</si>
  <si>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</si>
  <si>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</si>
  <si>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</si>
  <si>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</si>
  <si>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</si>
  <si>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</si>
  <si>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</si>
  <si>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</si>
  <si>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</si>
  <si>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</si>
  <si>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</si>
  <si>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</si>
  <si>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</si>
  <si>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</si>
  <si>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</si>
  <si>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</si>
  <si>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</si>
  <si>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</si>
  <si>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</si>
  <si>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</si>
  <si>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</si>
  <si>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</si>
  <si>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</si>
  <si>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</si>
  <si>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</si>
  <si>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</si>
  <si>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</si>
  <si>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</si>
  <si>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</si>
  <si>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</si>
  <si>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</si>
  <si>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</si>
  <si>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</si>
  <si>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</si>
  <si>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</si>
  <si>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Admission and Program Fees</t>
  </si>
  <si>
    <t>Cafe Service</t>
  </si>
  <si>
    <r>
      <rPr>
        <rFont val="Roboto"/>
        <color rgb="FF000000"/>
        <sz val="10.0"/>
      </rPr>
      <t xml:space="preserve">Gross amount from sales of </t>
    </r>
    <r>
      <rPr>
        <rFont val="Roboto"/>
        <color rgb="FF000000"/>
        <sz val="10.0"/>
      </rPr>
      <t>assets other than inventory</t>
    </r>
  </si>
  <si>
    <t>Debt Service</t>
  </si>
  <si>
    <t>Exhibition Fabrication</t>
  </si>
  <si>
    <r>
      <rPr>
        <rFont val="Roboto"/>
        <b/>
        <color rgb="FF000000"/>
        <sz val="10.0"/>
      </rPr>
      <t xml:space="preserve">Program Expenses </t>
    </r>
    <r>
      <rPr>
        <rFont val="Roboto"/>
        <b/>
        <i/>
        <color rgb="FF000000"/>
        <sz val="10.0"/>
      </rPr>
      <t xml:space="preserve">(Program Efficiency Ratio) </t>
    </r>
  </si>
  <si>
    <t>Admissions and Program Fees</t>
  </si>
  <si>
    <t>Rights and Reproduction</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</si>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</sst>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CHICAGO HISTORIAL SOCIETY</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2022'!C40</f>
        <v>16978721</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2022'!C31</f>
        <v>2660639</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14318082</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1193173.5</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2022'!E2+'Balance Sheet 2022'!E3</f>
        <v>4829101</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4.047274768</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2022'!E30</f>
        <v>45134694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2022'!C40</f>
        <v>16978721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1414893.417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31.89971306</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2022'!E13:E15)</f>
        <v>79115921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2022'!C40</f>
        <v>16978721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1414893.417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55.91652351</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59.96379828</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2022'!E2:E7,'Revenues 2022'!F10:F15)</f>
        <v>4807822</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2022'!F44</f>
        <v>15748259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0.3052922866</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2022'!C7:C9)</f>
        <v>6244999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2022'!C10:C12)</f>
        <v>1259686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7504685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2022'!C40</f>
        <v>16978721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0.4420053195</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2022'!C10:C11)</f>
        <v>815774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2022'!C7:C9)</f>
        <v>6244999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0.1306283636</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242</v>
      </c>
      <c r="D41" s="75">
        <f>'Expenses 2022'!D40</f>
        <v>10865533</v>
      </c>
      <c r="E41" s="165">
        <f t="shared" ref="E41:E44" si="1">D41/$D$44</f>
        <v>0.6399500292</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2022'!E40</f>
        <v>5208836</v>
      </c>
      <c r="E42" s="165">
        <f t="shared" si="1"/>
        <v>0.3067861236</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2022'!F40</f>
        <v>904352</v>
      </c>
      <c r="E43" s="165">
        <f t="shared" si="1"/>
        <v>0.05326384714</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16978721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2022'!F9</f>
        <v>9121521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2022'!F40</f>
        <v>904352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if(D48=0, "$0",D47/D48)</f>
        <v>10.08625071</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2022'!E2:E10)</f>
        <v>10743116</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2022'!E19:E22)</f>
        <v>51863384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0.207142596</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2022'!E18</f>
        <v>126209101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CHICAGO HISTORIAL SOCIETY</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607198.0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686000.0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3361890.0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2491876.0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7146964</v>
      </c>
      <c r="G9" s="58"/>
      <c r="H9" s="58"/>
      <c r="I9" s="58"/>
      <c r="J9" s="58"/>
      <c r="K9" s="58"/>
      <c r="L9" s="58"/>
      <c r="M9" s="58"/>
      <c r="N9" s="58"/>
      <c r="O9" s="58"/>
      <c r="P9" s="58"/>
      <c r="Q9" s="58"/>
      <c r="R9" s="58"/>
      <c r="S9" s="58"/>
      <c r="T9" s="58"/>
      <c r="U9" s="58"/>
      <c r="V9" s="58"/>
      <c r="W9" s="58"/>
      <c r="X9" s="58"/>
      <c r="Y9" s="58"/>
      <c r="Z9" s="58"/>
    </row>
    <row r="10">
      <c r="A10" s="44" t="s">
        <v>62</v>
      </c>
      <c r="B10" s="59" t="s">
        <v>63</v>
      </c>
      <c r="C10" s="60" t="s">
        <v>243</v>
      </c>
      <c r="D10" s="15"/>
      <c r="E10" s="15"/>
      <c r="F10" s="48">
        <v>758672.0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244</v>
      </c>
      <c r="D11" s="61"/>
      <c r="E11" s="61"/>
      <c r="F11" s="62">
        <v>112981.0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871653</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45332.0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1451828.0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937176.0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514652</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514652</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245</v>
      </c>
      <c r="D26" s="50">
        <v>1.6434444E7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1.1644265E7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4790179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4790179</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13368780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CHICAGO HISTORIAL SOCIETY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1036022</v>
      </c>
      <c r="D7" s="99">
        <v>148417.0</v>
      </c>
      <c r="E7" s="99">
        <v>740222.0</v>
      </c>
      <c r="F7" s="99">
        <v>147383.0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4698998</v>
      </c>
      <c r="D9" s="99">
        <v>3655735.0</v>
      </c>
      <c r="E9" s="99">
        <v>568560.0</v>
      </c>
      <c r="F9" s="99">
        <v>474703.0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171499</v>
      </c>
      <c r="D10" s="99">
        <v>114031.0</v>
      </c>
      <c r="E10" s="99">
        <v>38457.0</v>
      </c>
      <c r="F10" s="99">
        <v>19011.0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546070</v>
      </c>
      <c r="D11" s="99">
        <v>485328.0</v>
      </c>
      <c r="E11" s="99">
        <v>13028.0</v>
      </c>
      <c r="F11" s="99">
        <v>47714.0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405247</v>
      </c>
      <c r="D12" s="99">
        <v>276369.0</v>
      </c>
      <c r="E12" s="99">
        <v>83688.0</v>
      </c>
      <c r="F12" s="99">
        <v>45190.0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208755</v>
      </c>
      <c r="D14" s="99">
        <v>135182.0</v>
      </c>
      <c r="E14" s="99">
        <v>73573.0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26098</v>
      </c>
      <c r="D15" s="99">
        <v>0.0</v>
      </c>
      <c r="E15" s="99">
        <v>26098.0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56788</v>
      </c>
      <c r="D16" s="99">
        <v>0.0</v>
      </c>
      <c r="E16" s="99">
        <v>56788.0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619345</v>
      </c>
      <c r="D19" s="99">
        <v>0.0</v>
      </c>
      <c r="E19" s="99">
        <v>619345.0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149420</v>
      </c>
      <c r="D21" s="99">
        <v>149322.0</v>
      </c>
      <c r="E21" s="99">
        <v>0.0</v>
      </c>
      <c r="F21" s="99">
        <v>98.0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363208</v>
      </c>
      <c r="D22" s="99">
        <v>181397.0</v>
      </c>
      <c r="E22" s="99">
        <v>13690.0</v>
      </c>
      <c r="F22" s="99">
        <v>168121.0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122703</v>
      </c>
      <c r="D23" s="99">
        <v>0.0</v>
      </c>
      <c r="E23" s="99">
        <v>122703.0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857365</v>
      </c>
      <c r="D25" s="99">
        <v>826695.0</v>
      </c>
      <c r="E25" s="99">
        <v>1063.0</v>
      </c>
      <c r="F25" s="99">
        <v>29607.0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595063</v>
      </c>
      <c r="D26" s="99">
        <v>202428.0</v>
      </c>
      <c r="E26" s="99">
        <v>76627.0</v>
      </c>
      <c r="F26" s="99">
        <v>316008.0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1940673</v>
      </c>
      <c r="D29" s="99">
        <v>0.0</v>
      </c>
      <c r="E29" s="99">
        <v>1940673.0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2638863</v>
      </c>
      <c r="D31" s="99">
        <v>2638863.0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208233</v>
      </c>
      <c r="D32" s="99">
        <v>0.0</v>
      </c>
      <c r="E32" s="99">
        <v>208233.0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240</v>
      </c>
      <c r="C34" s="98">
        <f t="shared" si="1"/>
        <v>397996</v>
      </c>
      <c r="D34" s="99">
        <v>0.0</v>
      </c>
      <c r="E34" s="99">
        <v>397996.0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241</v>
      </c>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15042346</v>
      </c>
      <c r="D40" s="104">
        <f t="shared" si="2"/>
        <v>8813767</v>
      </c>
      <c r="E40" s="104">
        <f t="shared" si="2"/>
        <v>4980744</v>
      </c>
      <c r="F40" s="104">
        <f t="shared" si="2"/>
        <v>1247835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CHICAGO HISTORIAL SOCIETY</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3145524.0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3730979.0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289238.0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3833289.0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36997.0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54401.0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8.5205599E7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5.6174434E7</v>
      </c>
      <c r="E12" s="109">
        <f>D11-D12</f>
        <v>29031165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5.1046025E7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2.8776398E7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6022717.0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125966733</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1518734.0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400956.0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5.0551861E7</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5993454.0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58465005</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4.5809692E7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2.1692036E7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67501728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125966733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CHICAGO HISTORIAL SOCIETY</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2023'!C40</f>
        <v>15042346</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2023'!C31</f>
        <v>2638863</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12403483</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1033623.583</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2023'!E2+'Balance Sheet 2023'!E3</f>
        <v>3145524</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3.043200688</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2023'!E30</f>
        <v>45809692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2023'!C40</f>
        <v>15042346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1253528.833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36.5445858</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2023'!E13:E15)</f>
        <v>79822423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2023'!C40</f>
        <v>15042346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1253528.833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63.67817068</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66.72137137</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2023'!E2:E7,'Revenues 2023'!F10:F15)</f>
        <v>3361890</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2023'!F44</f>
        <v>13368780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0.2514732085</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2023'!C7:C9)</f>
        <v>5735020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2023'!C10:C12)</f>
        <v>1122816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6857836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2023'!C40</f>
        <v>15042346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0.4559020249</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2023'!C10:C11)</f>
        <v>717569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2023'!C7:C9)</f>
        <v>5735020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0.125120575</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246</v>
      </c>
      <c r="D41" s="75">
        <f>'Expenses 2023'!D40</f>
        <v>8813767</v>
      </c>
      <c r="E41" s="165">
        <f t="shared" ref="E41:E44" si="1">D41/$D$44</f>
        <v>0.5859303462</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2023'!E40</f>
        <v>4980744</v>
      </c>
      <c r="E42" s="165">
        <f t="shared" si="1"/>
        <v>0.3311148407</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2023'!F40</f>
        <v>1247835</v>
      </c>
      <c r="E43" s="165">
        <f t="shared" si="1"/>
        <v>0.08295481303</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15042346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2023'!F9</f>
        <v>7146964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2023'!F40</f>
        <v>1247835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if(D48=0, "$0",D47/D48)</f>
        <v>5.727491215</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2023'!E2:E10)</f>
        <v>11090428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2023'!E19:E22)</f>
        <v>52471551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0.211360781</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2023'!E18</f>
        <v>125966733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CHICAGO HISTORIAL SOCIETY</v>
      </c>
      <c r="B1" s="2" t="s">
        <v>247</v>
      </c>
      <c r="C1" s="139"/>
      <c r="D1" s="139"/>
      <c r="E1" s="139"/>
      <c r="F1" s="140"/>
      <c r="G1" s="140"/>
      <c r="H1" s="140"/>
      <c r="I1" s="43"/>
      <c r="J1" s="43"/>
      <c r="K1" s="43"/>
      <c r="L1" s="43"/>
      <c r="M1" s="43"/>
      <c r="N1" s="43"/>
      <c r="O1" s="43"/>
      <c r="P1" s="43"/>
      <c r="Q1" s="43"/>
      <c r="R1" s="43"/>
      <c r="S1" s="43"/>
      <c r="T1" s="43"/>
      <c r="U1" s="43"/>
      <c r="V1" s="43"/>
      <c r="W1" s="43"/>
      <c r="X1" s="43"/>
      <c r="Y1" s="43"/>
    </row>
    <row r="2">
      <c r="A2" s="141" t="s">
        <v>180</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181</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9"/>
      <c r="B5" s="49"/>
      <c r="C5" s="148" t="s">
        <v>180</v>
      </c>
      <c r="D5" s="177">
        <f>'Ratios 2021'!D8</f>
        <v>4.18683611</v>
      </c>
      <c r="E5" s="177">
        <f>'Ratios 2022'!D8</f>
        <v>4.047274768</v>
      </c>
      <c r="F5" s="177">
        <f>'Ratios 2023'!D8</f>
        <v>3.043200688</v>
      </c>
      <c r="G5" s="177">
        <f>average(D5:F5)</f>
        <v>3.759103855</v>
      </c>
      <c r="H5" s="150" t="s">
        <v>187</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188</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189</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9"/>
      <c r="B10" s="49"/>
      <c r="C10" s="148" t="s">
        <v>188</v>
      </c>
      <c r="D10" s="149">
        <f>'Ratios 2021'!D14</f>
        <v>35.27107339</v>
      </c>
      <c r="E10" s="149">
        <f>'Ratios 2022'!D14</f>
        <v>31.89971306</v>
      </c>
      <c r="F10" s="149">
        <f>'Ratios 2023'!D14</f>
        <v>36.5445858</v>
      </c>
      <c r="G10" s="177">
        <f>average(D10:F10)</f>
        <v>34.57179075</v>
      </c>
      <c r="H10" s="150" t="s">
        <v>187</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193</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194</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9"/>
      <c r="B15" s="49"/>
      <c r="C15" s="148" t="s">
        <v>196</v>
      </c>
      <c r="D15" s="180">
        <f>'Ratios 2021'!D20</f>
        <v>62.3872485</v>
      </c>
      <c r="E15" s="180">
        <f>'Ratios 2022'!D20</f>
        <v>55.91652351</v>
      </c>
      <c r="F15" s="180">
        <f>'Ratios 2023'!D20</f>
        <v>63.67817068</v>
      </c>
      <c r="G15" s="177">
        <f>average(D15:F15)</f>
        <v>60.66064756</v>
      </c>
      <c r="H15" s="150" t="s">
        <v>187</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198</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199</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9"/>
      <c r="B20" s="49"/>
      <c r="C20" s="148" t="s">
        <v>198</v>
      </c>
      <c r="D20" s="163">
        <f>'Ratios 2021'!D26</f>
        <v>0.3082539897</v>
      </c>
      <c r="E20" s="163">
        <f>'Ratios 2022'!D26</f>
        <v>0.3052922866</v>
      </c>
      <c r="F20" s="163">
        <f>'Ratios 2023'!D26</f>
        <v>0.2514732085</v>
      </c>
      <c r="G20" s="181">
        <f>average(D20:F20)</f>
        <v>0.2883398283</v>
      </c>
      <c r="H20" s="150" t="s">
        <v>202</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203</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204</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9"/>
      <c r="B25" s="49"/>
      <c r="C25" s="148" t="s">
        <v>208</v>
      </c>
      <c r="D25" s="163">
        <f>'Ratios 2021'!D33</f>
        <v>0.4534821767</v>
      </c>
      <c r="E25" s="163">
        <f>'Ratios 2022'!D33</f>
        <v>0.4420053195</v>
      </c>
      <c r="F25" s="163">
        <f>'Ratios 2023'!D33</f>
        <v>0.4559020249</v>
      </c>
      <c r="G25" s="181">
        <f>average(D25:F25)</f>
        <v>0.4504631737</v>
      </c>
      <c r="H25" s="150" t="s">
        <v>209</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210</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211</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9"/>
      <c r="B30" s="49"/>
      <c r="C30" s="148" t="s">
        <v>210</v>
      </c>
      <c r="D30" s="163">
        <f>'Ratios 2021'!D38</f>
        <v>0.1058437272</v>
      </c>
      <c r="E30" s="163">
        <f>'Ratios 2022'!D38</f>
        <v>0.1306283636</v>
      </c>
      <c r="F30" s="163">
        <f>'Ratios 2023'!D38</f>
        <v>0.125120575</v>
      </c>
      <c r="G30" s="181">
        <f>average(D30:F30)</f>
        <v>0.1205308886</v>
      </c>
      <c r="H30" s="150" t="s">
        <v>213</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214</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215</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9"/>
      <c r="B35" s="49"/>
      <c r="C35" s="148" t="s">
        <v>252</v>
      </c>
      <c r="D35" s="163">
        <f>'Ratios 2021'!E41</f>
        <v>0.6163420885</v>
      </c>
      <c r="E35" s="163">
        <f>'Ratios 2022'!E41</f>
        <v>0.6399500292</v>
      </c>
      <c r="F35" s="163">
        <f>'Ratios 2023'!E41</f>
        <v>0.5859303462</v>
      </c>
      <c r="G35" s="181">
        <f t="shared" ref="G35:G37" si="1">average(D35:F35)</f>
        <v>0.6140741546</v>
      </c>
      <c r="H35" s="181"/>
      <c r="I35" s="43"/>
      <c r="J35" s="43"/>
      <c r="K35" s="43"/>
      <c r="L35" s="43"/>
      <c r="M35" s="43"/>
      <c r="N35" s="43"/>
      <c r="O35" s="43"/>
      <c r="P35" s="43"/>
      <c r="Q35" s="43"/>
      <c r="R35" s="43"/>
      <c r="S35" s="43"/>
      <c r="T35" s="43"/>
      <c r="U35" s="43"/>
      <c r="V35" s="43"/>
      <c r="W35" s="43"/>
      <c r="X35" s="43"/>
      <c r="Y35" s="43"/>
    </row>
    <row r="36">
      <c r="A36" s="139"/>
      <c r="B36" s="52"/>
      <c r="C36" s="148" t="s">
        <v>217</v>
      </c>
      <c r="D36" s="163">
        <f>'Ratios 2021'!E42</f>
        <v>0.3244086895</v>
      </c>
      <c r="E36" s="163">
        <f>'Ratios 2022'!E42</f>
        <v>0.3067861236</v>
      </c>
      <c r="F36" s="163">
        <f>'Ratios 2023'!E42</f>
        <v>0.3311148407</v>
      </c>
      <c r="G36" s="181">
        <f t="shared" si="1"/>
        <v>0.3207698846</v>
      </c>
      <c r="H36" s="181"/>
      <c r="I36" s="43"/>
      <c r="J36" s="43"/>
      <c r="K36" s="43"/>
      <c r="L36" s="43"/>
      <c r="M36" s="43"/>
      <c r="N36" s="43"/>
      <c r="O36" s="43"/>
      <c r="P36" s="43"/>
      <c r="Q36" s="43"/>
      <c r="R36" s="43"/>
      <c r="S36" s="43"/>
      <c r="T36" s="43"/>
      <c r="U36" s="43"/>
      <c r="V36" s="43"/>
      <c r="W36" s="43"/>
      <c r="X36" s="43"/>
      <c r="Y36" s="43"/>
    </row>
    <row r="37">
      <c r="A37" s="139"/>
      <c r="B37" s="182"/>
      <c r="C37" s="148" t="s">
        <v>218</v>
      </c>
      <c r="D37" s="163">
        <f>'Ratios 2021'!E43</f>
        <v>0.05924922209</v>
      </c>
      <c r="E37" s="163">
        <f>'Ratios 2022'!E43</f>
        <v>0.05326384714</v>
      </c>
      <c r="F37" s="163">
        <f>'Ratios 2023'!E43</f>
        <v>0.08295481303</v>
      </c>
      <c r="G37" s="181">
        <f t="shared" si="1"/>
        <v>0.06515596075</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219</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220</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9"/>
      <c r="B42" s="49"/>
      <c r="C42" s="148" t="s">
        <v>223</v>
      </c>
      <c r="D42" s="166">
        <f>'Ratios 2021'!D49</f>
        <v>10.54785823</v>
      </c>
      <c r="E42" s="166">
        <f>'Ratios 2022'!D49</f>
        <v>10.08625071</v>
      </c>
      <c r="F42" s="166">
        <f>'Ratios 2023'!D49</f>
        <v>5.727491215</v>
      </c>
      <c r="G42" s="183">
        <f>average(D42:F42)</f>
        <v>8.787200051</v>
      </c>
      <c r="H42" s="150" t="s">
        <v>224</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225</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226</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9"/>
      <c r="B47" s="49"/>
      <c r="C47" s="148" t="s">
        <v>229</v>
      </c>
      <c r="D47" s="149">
        <f>'Ratios 2021'!D54</f>
        <v>0.2207166812</v>
      </c>
      <c r="E47" s="149">
        <f>'Ratios 2022'!D54</f>
        <v>0.207142596</v>
      </c>
      <c r="F47" s="149">
        <f>'Ratios 2023'!D54</f>
        <v>0.211360781</v>
      </c>
      <c r="G47" s="177">
        <f>average(D47:F47)</f>
        <v>0.2130733528</v>
      </c>
      <c r="H47" s="150" t="s">
        <v>230</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231</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232</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9"/>
      <c r="B52" s="49"/>
      <c r="C52" s="148" t="s">
        <v>235</v>
      </c>
      <c r="D52" s="184">
        <f>'Ratios 2021'!D59</f>
        <v>0</v>
      </c>
      <c r="E52" s="184">
        <f>'Ratios 2022'!D59</f>
        <v>0</v>
      </c>
      <c r="F52" s="184">
        <f>'Ratios 2023'!D59</f>
        <v>0</v>
      </c>
      <c r="G52" s="185">
        <f>average(D52:F52)</f>
        <v>0</v>
      </c>
      <c r="H52" s="150" t="s">
        <v>236</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CHICAGO HISTORIAL SOCIETY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CHICAGO HISTORIAL SOCIETY</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642511.0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899620.0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4635673.0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3206963.0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9384767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1633834.0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261366.0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1895200</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157249.0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1176388.0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1276561.0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-100173</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-100173</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1.286713E7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9165688.0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3701442</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3701442</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15038485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CHICAGO HISTORIAL SOCIETY</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811290</v>
      </c>
      <c r="D7" s="99">
        <v>0.0</v>
      </c>
      <c r="E7" s="99">
        <v>662044.0</v>
      </c>
      <c r="F7" s="99">
        <v>149246.0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5003783</v>
      </c>
      <c r="D9" s="99">
        <v>4256196.0</v>
      </c>
      <c r="E9" s="99">
        <v>653774.0</v>
      </c>
      <c r="F9" s="99">
        <v>93813.0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88642</v>
      </c>
      <c r="D10" s="99">
        <v>74414.0</v>
      </c>
      <c r="E10" s="99">
        <v>11040.0</v>
      </c>
      <c r="F10" s="99">
        <v>3188.0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526847</v>
      </c>
      <c r="D11" s="99">
        <v>472125.0</v>
      </c>
      <c r="E11" s="99">
        <v>10237.0</v>
      </c>
      <c r="F11" s="99">
        <v>44485.0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379276</v>
      </c>
      <c r="D12" s="99">
        <v>269248.0</v>
      </c>
      <c r="E12" s="99">
        <v>71525.0</v>
      </c>
      <c r="F12" s="99">
        <v>38503.0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14980</v>
      </c>
      <c r="D15" s="99">
        <v>0.0</v>
      </c>
      <c r="E15" s="99">
        <v>14980.0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43100</v>
      </c>
      <c r="D16" s="99">
        <v>0.0</v>
      </c>
      <c r="E16" s="99">
        <v>43100.0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458672</v>
      </c>
      <c r="D19" s="99">
        <v>0.0</v>
      </c>
      <c r="E19" s="99">
        <v>458672.0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596611</v>
      </c>
      <c r="D20" s="99">
        <v>348606.0</v>
      </c>
      <c r="E20" s="99">
        <v>36785.0</v>
      </c>
      <c r="F20" s="99">
        <v>211220.0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535126</v>
      </c>
      <c r="D21" s="99">
        <v>535126.0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599533</v>
      </c>
      <c r="D22" s="99">
        <v>404342.0</v>
      </c>
      <c r="E22" s="99">
        <v>71230.0</v>
      </c>
      <c r="F22" s="99">
        <v>123961.0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181800</v>
      </c>
      <c r="D23" s="99">
        <v>101773.0</v>
      </c>
      <c r="E23" s="99">
        <v>50584.0</v>
      </c>
      <c r="F23" s="99">
        <v>29443.0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753175</v>
      </c>
      <c r="D25" s="99">
        <v>547759.0</v>
      </c>
      <c r="E25" s="99">
        <v>82514.0</v>
      </c>
      <c r="F25" s="99">
        <v>122902.0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9398</v>
      </c>
      <c r="D26" s="99">
        <v>1278.0</v>
      </c>
      <c r="E26" s="99">
        <v>5918.0</v>
      </c>
      <c r="F26" s="99">
        <v>2202.0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115612</v>
      </c>
      <c r="D28" s="99">
        <v>21131.0</v>
      </c>
      <c r="E28" s="99">
        <v>23712.0</v>
      </c>
      <c r="F28" s="99">
        <v>70769.0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2058286</v>
      </c>
      <c r="D29" s="99">
        <v>0.0</v>
      </c>
      <c r="E29" s="99">
        <v>2058286.0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1907956</v>
      </c>
      <c r="D31" s="99">
        <v>1907956.0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220251</v>
      </c>
      <c r="D32" s="99">
        <v>0.0</v>
      </c>
      <c r="E32" s="99">
        <v>220251.0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396919</v>
      </c>
      <c r="D34" s="99">
        <v>0.0</v>
      </c>
      <c r="E34" s="99">
        <v>396919.0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315514</v>
      </c>
      <c r="D35" s="99">
        <v>315514.0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15016771</v>
      </c>
      <c r="D40" s="104">
        <f t="shared" si="2"/>
        <v>9255468</v>
      </c>
      <c r="E40" s="104">
        <f t="shared" si="2"/>
        <v>4871571</v>
      </c>
      <c r="F40" s="104">
        <f t="shared" si="2"/>
        <v>889732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CHICAGO HISTORIAL SOCIETY</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4573705.0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3159920.0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1693210.0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2000000.0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41350.0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30288.0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8.2865144E7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5.0322505E7</v>
      </c>
      <c r="E12" s="109">
        <f>D11-D12</f>
        <v>32542639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4.9670807E7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2.8400445E7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5319337.0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127431701</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1106426.0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514723.0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5.0474927E7</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1.0472749E7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62568825</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4.4138136E7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2.072474E7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64862876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127431701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CHICAGO HISTORIAL SOCIETY</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2021'!C40</f>
        <v>15016771</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2021'!C31</f>
        <v>1907956</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13108815</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1092401.25</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2021'!E2+'Balance Sheet 2021'!E3</f>
        <v>4573705</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4.18683611</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2021'!E30</f>
        <v>44138136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2021'!C40</f>
        <v>15016771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1251397.583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35.27107339</v>
      </c>
      <c r="E14" s="150" t="s">
        <v>187</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2021'!E13:E15)</f>
        <v>78071252</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2021'!C40</f>
        <v>15016771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1251397.583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62.3872485</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66.57408461</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2021'!E2:E7,'Revenues 2021'!F10:F15)</f>
        <v>4635673</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2021'!F44</f>
        <v>15038485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0.3082539897</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2021'!C7:C9)</f>
        <v>5815073</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2021'!C10:C12)</f>
        <v>994765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6809838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2021'!C40</f>
        <v>15016771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0.4534821767</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2021'!C10:C11)</f>
        <v>615489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2021'!C7:C9)</f>
        <v>5815073</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0.1058437272</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216</v>
      </c>
      <c r="D41" s="75">
        <f>'Expenses 2021'!D40</f>
        <v>9255468</v>
      </c>
      <c r="E41" s="165">
        <f t="shared" ref="E41:E44" si="1">D41/$D$44</f>
        <v>0.6163420885</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2021'!E40</f>
        <v>4871571</v>
      </c>
      <c r="E42" s="165">
        <f t="shared" si="1"/>
        <v>0.3244086895</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2021'!F40</f>
        <v>889732</v>
      </c>
      <c r="E43" s="165">
        <f t="shared" si="1"/>
        <v>0.05924922209</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15016771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2021'!F9</f>
        <v>9384767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2021'!F40</f>
        <v>889732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6">
        <f>if(D48=0, "$0",D47/D48)</f>
        <v>10.54785823</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2021'!E2:E10)</f>
        <v>11498473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2021'!E19:E22)</f>
        <v>52096076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8">
        <f>D52/D53</f>
        <v>0.2207166812</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2021'!E18</f>
        <v>127431701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9">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CHICAGO HISTORIAL SOCIETY</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561765.0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919305.0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2832629.0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4807822.0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9121521</v>
      </c>
      <c r="G9" s="58"/>
      <c r="H9" s="58"/>
      <c r="I9" s="58"/>
      <c r="J9" s="58"/>
      <c r="K9" s="58"/>
      <c r="L9" s="58"/>
      <c r="M9" s="58"/>
      <c r="N9" s="58"/>
      <c r="O9" s="58"/>
      <c r="P9" s="58"/>
      <c r="Q9" s="58"/>
      <c r="R9" s="58"/>
      <c r="S9" s="58"/>
      <c r="T9" s="58"/>
      <c r="U9" s="58"/>
      <c r="V9" s="58"/>
      <c r="W9" s="58"/>
      <c r="X9" s="58"/>
      <c r="Y9" s="58"/>
      <c r="Z9" s="58"/>
    </row>
    <row r="10">
      <c r="A10" s="44" t="s">
        <v>62</v>
      </c>
      <c r="B10" s="59" t="s">
        <v>63</v>
      </c>
      <c r="C10" s="60" t="s">
        <v>237</v>
      </c>
      <c r="D10" s="15"/>
      <c r="E10" s="15"/>
      <c r="F10" s="48">
        <v>769419.0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203246.0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238</v>
      </c>
      <c r="D12" s="61"/>
      <c r="E12" s="61"/>
      <c r="F12" s="62">
        <v>1292425.0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2265090</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146036.0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1095280.0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1193855.0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-98575</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-98575</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239</v>
      </c>
      <c r="D26" s="50">
        <v>1.2455087E7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8140900.0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4314187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4314187</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15748259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CHICAGO HISTORIAL SOCIETY</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1099004</v>
      </c>
      <c r="D7" s="99">
        <v>0.0</v>
      </c>
      <c r="E7" s="99">
        <v>920182.0</v>
      </c>
      <c r="F7" s="99">
        <v>178822.0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5145995</v>
      </c>
      <c r="D9" s="99">
        <v>4241748.0</v>
      </c>
      <c r="E9" s="99">
        <v>515672.0</v>
      </c>
      <c r="F9" s="99">
        <v>388575.0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194028</v>
      </c>
      <c r="D10" s="99">
        <v>138175.0</v>
      </c>
      <c r="E10" s="99">
        <v>37396.0</v>
      </c>
      <c r="F10" s="99">
        <v>18457.0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621746</v>
      </c>
      <c r="D11" s="99">
        <v>493240.0</v>
      </c>
      <c r="E11" s="99">
        <v>88997.0</v>
      </c>
      <c r="F11" s="99">
        <v>39509.0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443912</v>
      </c>
      <c r="D12" s="99">
        <v>329507.0</v>
      </c>
      <c r="E12" s="99">
        <v>73728.0</v>
      </c>
      <c r="F12" s="99">
        <v>40677.0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7202</v>
      </c>
      <c r="D15" s="99">
        <v>0.0</v>
      </c>
      <c r="E15" s="99">
        <v>7202.0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114450</v>
      </c>
      <c r="D16" s="99">
        <v>0.0</v>
      </c>
      <c r="E16" s="99">
        <v>114450.0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687181</v>
      </c>
      <c r="D20" s="99">
        <v>0.0</v>
      </c>
      <c r="E20" s="99">
        <v>687181.0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126779</v>
      </c>
      <c r="D21" s="99">
        <v>126779.0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345970</v>
      </c>
      <c r="D22" s="99">
        <v>235260.0</v>
      </c>
      <c r="E22" s="99">
        <v>41516.0</v>
      </c>
      <c r="F22" s="99">
        <v>69194.0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170000</v>
      </c>
      <c r="D23" s="99">
        <v>105000.0</v>
      </c>
      <c r="E23" s="99">
        <v>45000.0</v>
      </c>
      <c r="F23" s="99">
        <v>20000.0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833179</v>
      </c>
      <c r="D25" s="99">
        <v>608221.0</v>
      </c>
      <c r="E25" s="99">
        <v>83318.0</v>
      </c>
      <c r="F25" s="99">
        <v>141640.0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23351</v>
      </c>
      <c r="D26" s="99">
        <v>16222.0</v>
      </c>
      <c r="E26" s="99">
        <v>431.0</v>
      </c>
      <c r="F26" s="99">
        <v>6698.0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780</v>
      </c>
      <c r="D28" s="99">
        <v>0.0</v>
      </c>
      <c r="E28" s="99">
        <v>0.0</v>
      </c>
      <c r="F28" s="99">
        <v>780.0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1996295</v>
      </c>
      <c r="D29" s="99">
        <v>0.0</v>
      </c>
      <c r="E29" s="99">
        <v>1996295.0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2660639</v>
      </c>
      <c r="D31" s="99">
        <v>2660639.0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200548</v>
      </c>
      <c r="D32" s="99">
        <v>0.0</v>
      </c>
      <c r="E32" s="99">
        <v>200548.0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240</v>
      </c>
      <c r="C34" s="98">
        <f t="shared" si="1"/>
        <v>396920</v>
      </c>
      <c r="D34" s="99">
        <v>0.0</v>
      </c>
      <c r="E34" s="99">
        <v>396920.0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241</v>
      </c>
      <c r="C35" s="98">
        <f t="shared" si="1"/>
        <v>109564</v>
      </c>
      <c r="D35" s="99">
        <v>109564.0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1801178</v>
      </c>
      <c r="D38" s="99">
        <v>1801178.0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16978721</v>
      </c>
      <c r="D40" s="104">
        <f t="shared" si="2"/>
        <v>10865533</v>
      </c>
      <c r="E40" s="104">
        <f t="shared" si="2"/>
        <v>5208836</v>
      </c>
      <c r="F40" s="104">
        <f t="shared" si="2"/>
        <v>904352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CHICAGO HISTORIAL SOCIETY</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4829101.0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3475098.0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258166.0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2000000.0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56944.0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123807.0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8.3806749E7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5.2984128E7</v>
      </c>
      <c r="E12" s="109">
        <f>D11-D12</f>
        <v>30822621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4.9250356E7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2.9865565E7</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5527443.0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126209101</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750290.0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599700.0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5.0513394E7</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7250062.0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59113446</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4.5134694E7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2.1960961E7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67095655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126209101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