
<file path=[Content_Types].xml><?xml version="1.0" encoding="utf-8"?>
<Types xmlns="http://schemas.openxmlformats.org/package/2006/content-types">
  <Default ContentType="image/jpeg" Extension="jpg"/>
  <Default ContentType="application/xml" Extension="xml"/>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<sst xmlns="http://schemas.openxmlformats.org/spreadsheetml/2006/main" count="863" uniqueCount="250">
  <si>
    <t>ADVANCEMENT PROJECT</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</si>
  <si>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</si>
  <si>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</si>
  <si>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</si>
  <si>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</si>
  <si>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</si>
  <si>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</si>
  <si>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</si>
  <si>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</si>
  <si>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</si>
  <si>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</si>
  <si>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</si>
  <si>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</si>
  <si>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</si>
  <si>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</si>
  <si>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</si>
  <si>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</si>
  <si>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</si>
  <si>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</si>
  <si>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</si>
  <si>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</si>
  <si>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</si>
  <si>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</si>
  <si>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</si>
  <si>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</si>
  <si>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</si>
  <si>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</si>
  <si>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</si>
  <si>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</si>
  <si>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</si>
  <si>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</si>
  <si>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</si>
  <si>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</si>
  <si>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</si>
  <si>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</si>
  <si>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</si>
  <si>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</si>
  <si>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</si>
  <si>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</si>
  <si>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</si>
  <si>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</si>
  <si>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</si>
  <si>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</si>
  <si>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</si>
  <si>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</si>
  <si>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</si>
  <si>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</si>
  <si>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</si>
  <si>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</si>
  <si>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</si>
  <si>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</si>
  <si>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</si>
  <si>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</si>
  <si>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</si>
  <si>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</si>
  <si>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</si>
  <si>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</si>
  <si>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</si>
  <si>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</si>
  <si>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</si>
  <si>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</si>
  <si>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</si>
  <si>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</si>
  <si>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</si>
  <si>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</si>
  <si>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</si>
  <si>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</si>
  <si>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</si>
  <si>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</si>
  <si>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</si>
  <si>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</si>
  <si>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</si>
  <si>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</si>
  <si>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</si>
  <si>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</si>
  <si>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</si>
  <si>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</si>
  <si>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</si>
  <si>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</si>
  <si>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</si>
  <si>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</si>
  <si>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</si>
  <si>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</si>
  <si>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</si>
  <si>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</si>
  <si>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</si>
  <si>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</si>
  <si>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</si>
  <si>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</si>
  <si>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</si>
  <si>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</si>
  <si>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</si>
  <si>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</si>
  <si>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</si>
  <si>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</si>
  <si>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</si>
  <si>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</si>
  <si>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</si>
  <si>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</si>
  <si>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</si>
  <si>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</si>
  <si>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</si>
  <si>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</si>
  <si>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</si>
  <si>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</si>
  <si>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</si>
  <si>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</si>
  <si>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</si>
  <si>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</si>
  <si>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</si>
  <si>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</si>
  <si>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</si>
  <si>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</si>
  <si>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</si>
  <si>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</si>
  <si>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</si>
  <si>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</si>
  <si>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</si>
  <si>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</si>
  <si>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</si>
  <si>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</si>
  <si>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</si>
  <si>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</si>
  <si>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</si>
  <si>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</si>
  <si>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</si>
  <si>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</si>
  <si>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</si>
  <si>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</si>
  <si>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</si>
  <si>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</si>
  <si>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</si>
  <si>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</si>
  <si>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</si>
  <si>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</si>
  <si>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</si>
  <si>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</si>
  <si>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</si>
  <si>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</si>
  <si>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</si>
  <si>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</si>
  <si>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</si>
  <si>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</si>
  <si>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</si>
  <si>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</si>
  <si>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</si>
  <si>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</si>
  <si>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</si>
  <si>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</si>
  <si>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</si>
  <si>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</si>
  <si>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</si>
  <si>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</si>
  <si>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</si>
  <si>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</si>
  <si>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</si>
  <si>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</si>
  <si>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</si>
  <si>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</si>
  <si>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</si>
  <si>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</si>
  <si>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</si>
  <si>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</si>
  <si>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</si>
  <si>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</si>
  <si>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</si>
  <si>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</si>
  <si>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</si>
  <si>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</si>
  <si>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</si>
  <si>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</si>
  <si>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</si>
  <si>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</si>
  <si>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</si>
  <si>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</si>
  <si>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</si>
  <si>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</si>
  <si>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</si>
  <si>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</si>
  <si>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</si>
  <si>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</si>
  <si>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</si>
  <si>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</si>
  <si>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</si>
  <si>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</si>
  <si>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</si>
  <si>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</si>
  <si>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</si>
  <si>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</si>
  <si>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</si>
  <si>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</si>
  <si>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</si>
  <si>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</si>
  <si>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</si>
  <si>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</si>
  <si>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</si>
  <si>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</si>
  <si>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</si>
  <si>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</si>
  <si>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</si>
  <si>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</si>
  <si>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</si>
  <si>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</si>
  <si>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</si>
  <si>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</si>
  <si>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</si>
  <si>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</si>
  <si>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</si>
  <si>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</si>
  <si>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</si>
  <si>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</si>
  <si>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</si>
  <si>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</si>
  <si>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</si>
  <si>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</si>
  <si>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</si>
  <si>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</si>
  <si>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</si>
  <si>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</si>
  <si>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</si>
  <si>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</si>
  <si>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</si>
  <si>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</si>
  <si>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</si>
  <si>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</si>
  <si>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</si>
  <si>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</si>
  <si>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</si>
  <si>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</si>
  <si>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</si>
  <si>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</si>
  <si>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</si>
  <si>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</si>
  <si>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</si>
  <si>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OTHER INCOME</t>
  </si>
  <si>
    <t xml:space="preserve">START UP COSTS </t>
  </si>
  <si>
    <t xml:space="preserve">STAFF DEVELOPMENT/TRAIN </t>
  </si>
  <si>
    <t>EQUIPMENT RENTAL</t>
  </si>
  <si>
    <r>
      <rPr>
        <rFont val="Roboto"/>
        <b/>
        <color rgb="FF000000"/>
        <sz val="10.0"/>
      </rPr>
      <t xml:space="preserve">Program Expenses </t>
    </r>
    <r>
      <rPr>
        <rFont val="Roboto"/>
        <b/>
        <i/>
        <color rgb="FF000000"/>
        <sz val="10.0"/>
      </rPr>
      <t xml:space="preserve">(Program Efficiency Ratio) </t>
    </r>
  </si>
  <si>
    <t>ATTORNEY FEE REVENUE</t>
  </si>
  <si>
    <r>
      <rPr>
        <rFont val="Roboto"/>
        <color rgb="FF000000"/>
        <sz val="10.0"/>
      </rPr>
      <t xml:space="preserve">Gross amount from sales of </t>
    </r>
    <r>
      <rPr>
        <rFont val="Roboto"/>
        <color rgb="FF000000"/>
        <sz val="10.0"/>
      </rPr>
      <t>assets other than inventory</t>
    </r>
  </si>
  <si>
    <t>STAFF DEVELOPMENT/TRAIN</t>
  </si>
  <si>
    <t>BAD DEBT EXPENSE</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</si>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</sst>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9">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0" xfId="0" applyAlignment="1" applyBorder="1" applyFon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0" fontId="26" numFmtId="166" xfId="0" applyAlignment="1" applyBorder="1" applyFont="1" applyNumberFormat="1">
      <alignment horizontal="center" shrinkToFit="0" vertical="bottom" wrapText="0"/>
    </xf>
    <xf borderId="1" fillId="6" fontId="1" numFmtId="0" xfId="0" applyAlignment="1" applyBorder="1" applyFont="1">
      <alignment horizontal="left" readingOrder="0"/>
    </xf>
    <xf borderId="1" fillId="0" fontId="28" numFmtId="166" xfId="0" applyAlignment="1" applyBorder="1" applyFont="1" applyNumberFormat="1">
      <alignment horizontal="center" readingOrder="0" vertical="bottom"/>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0" xfId="0" applyAlignment="1" applyBorder="1" applyFont="1">
      <alignment horizontal="center" readingOrder="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ADVANCEMENT PROJECT</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176</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177</v>
      </c>
      <c r="C3" s="145" t="s">
        <v>178</v>
      </c>
      <c r="D3" s="146">
        <f>'Expenses 2022'!C40</f>
        <v>4110184</v>
      </c>
      <c r="E3" s="147"/>
      <c r="F3" s="43"/>
      <c r="G3" s="43"/>
      <c r="H3" s="43"/>
      <c r="I3" s="43"/>
      <c r="J3" s="43"/>
      <c r="K3" s="43"/>
      <c r="L3" s="43"/>
      <c r="M3" s="43"/>
      <c r="N3" s="43"/>
      <c r="O3" s="43"/>
      <c r="P3" s="43"/>
      <c r="Q3" s="43"/>
      <c r="R3" s="43"/>
      <c r="S3" s="43"/>
      <c r="T3" s="43"/>
      <c r="U3" s="43"/>
      <c r="V3" s="43"/>
      <c r="W3" s="43"/>
      <c r="X3" s="43"/>
      <c r="Y3" s="43"/>
    </row>
    <row r="4">
      <c r="A4" s="139"/>
      <c r="B4" s="49"/>
      <c r="C4" s="145" t="s">
        <v>179</v>
      </c>
      <c r="D4" s="146">
        <f>'Expenses 2022'!C31</f>
        <v>40295</v>
      </c>
      <c r="E4" s="147"/>
      <c r="F4" s="43"/>
      <c r="G4" s="43"/>
      <c r="H4" s="43"/>
      <c r="I4" s="43"/>
      <c r="J4" s="43"/>
      <c r="K4" s="43"/>
      <c r="L4" s="43"/>
      <c r="M4" s="43"/>
      <c r="N4" s="43"/>
      <c r="O4" s="43"/>
      <c r="P4" s="43"/>
      <c r="Q4" s="43"/>
      <c r="R4" s="43"/>
      <c r="S4" s="43"/>
      <c r="T4" s="43"/>
      <c r="U4" s="43"/>
      <c r="V4" s="43"/>
      <c r="W4" s="43"/>
      <c r="X4" s="43"/>
      <c r="Y4" s="43"/>
    </row>
    <row r="5">
      <c r="A5" s="139"/>
      <c r="B5" s="49"/>
      <c r="C5" s="145" t="s">
        <v>180</v>
      </c>
      <c r="D5" s="146">
        <f>D3-D4</f>
        <v>4069889</v>
      </c>
      <c r="E5" s="147"/>
      <c r="F5" s="43"/>
      <c r="G5" s="43"/>
      <c r="H5" s="43"/>
      <c r="I5" s="43"/>
      <c r="J5" s="43"/>
      <c r="K5" s="43"/>
      <c r="L5" s="43"/>
      <c r="M5" s="43"/>
      <c r="N5" s="43"/>
      <c r="O5" s="43"/>
      <c r="P5" s="43"/>
      <c r="Q5" s="43"/>
      <c r="R5" s="43"/>
      <c r="S5" s="43"/>
      <c r="T5" s="43"/>
      <c r="U5" s="43"/>
      <c r="V5" s="43"/>
      <c r="W5" s="43"/>
      <c r="X5" s="43"/>
      <c r="Y5" s="43"/>
    </row>
    <row r="6">
      <c r="A6" s="139"/>
      <c r="B6" s="49"/>
      <c r="C6" s="145" t="s">
        <v>181</v>
      </c>
      <c r="D6" s="146">
        <f>D5/12</f>
        <v>339157.4167</v>
      </c>
      <c r="E6" s="147"/>
      <c r="F6" s="43"/>
      <c r="G6" s="43"/>
      <c r="H6" s="43"/>
      <c r="I6" s="43"/>
      <c r="J6" s="43"/>
      <c r="K6" s="43"/>
      <c r="L6" s="43"/>
      <c r="M6" s="43"/>
      <c r="N6" s="43"/>
      <c r="O6" s="43"/>
      <c r="P6" s="43"/>
      <c r="Q6" s="43"/>
      <c r="R6" s="43"/>
      <c r="S6" s="43"/>
      <c r="T6" s="43"/>
      <c r="U6" s="43"/>
      <c r="V6" s="43"/>
      <c r="W6" s="43"/>
      <c r="X6" s="43"/>
      <c r="Y6" s="43"/>
    </row>
    <row r="7">
      <c r="A7" s="139"/>
      <c r="B7" s="49"/>
      <c r="C7" s="145" t="s">
        <v>182</v>
      </c>
      <c r="D7" s="75">
        <f>'Balance Sheet 2022'!E2+'Balance Sheet 2022'!E3</f>
        <v>11607109</v>
      </c>
      <c r="E7" s="147"/>
      <c r="F7" s="43"/>
      <c r="G7" s="43"/>
      <c r="H7" s="43"/>
      <c r="I7" s="43"/>
      <c r="J7" s="43"/>
      <c r="K7" s="43"/>
      <c r="L7" s="43"/>
      <c r="M7" s="43"/>
      <c r="N7" s="43"/>
      <c r="O7" s="43"/>
      <c r="P7" s="43"/>
      <c r="Q7" s="43"/>
      <c r="R7" s="43"/>
      <c r="S7" s="43"/>
      <c r="T7" s="43"/>
      <c r="U7" s="43"/>
      <c r="V7" s="43"/>
      <c r="W7" s="43"/>
      <c r="X7" s="43"/>
      <c r="Y7" s="43"/>
    </row>
    <row r="8">
      <c r="A8" s="139"/>
      <c r="B8" s="49"/>
      <c r="C8" s="148" t="s">
        <v>176</v>
      </c>
      <c r="D8" s="149">
        <f>D7/D6</f>
        <v>34.22336776</v>
      </c>
      <c r="E8" s="150" t="s">
        <v>183</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184</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185</v>
      </c>
      <c r="C11" s="145" t="s">
        <v>186</v>
      </c>
      <c r="D11" s="75">
        <f>'Balance Sheet 2022'!E30</f>
        <v>10828298</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187</v>
      </c>
      <c r="D12" s="75">
        <f>'Expenses 2022'!C40</f>
        <v>4110184</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188</v>
      </c>
      <c r="D13" s="146">
        <f>D12/12</f>
        <v>342515.3333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184</v>
      </c>
      <c r="D14" s="149">
        <f>D11/D13</f>
        <v>31.61405329</v>
      </c>
      <c r="E14" s="150" t="s">
        <v>183</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189</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190</v>
      </c>
      <c r="C17" s="145" t="s">
        <v>191</v>
      </c>
      <c r="D17" s="75">
        <f>sum('Balance Sheet 2022'!E13:E15)</f>
        <v>636489</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187</v>
      </c>
      <c r="D18" s="75">
        <f>'Expenses 2022'!C40</f>
        <v>4110184</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188</v>
      </c>
      <c r="D19" s="146">
        <f>D18/12</f>
        <v>342515.3333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192</v>
      </c>
      <c r="D20" s="149">
        <f>D17/D19</f>
        <v>1.858278851</v>
      </c>
      <c r="E20" s="150" t="s">
        <v>183</v>
      </c>
      <c r="F20" s="43"/>
      <c r="G20" s="43"/>
      <c r="H20" s="43"/>
      <c r="I20" s="43"/>
      <c r="J20" s="43"/>
      <c r="K20" s="43"/>
      <c r="L20" s="43"/>
      <c r="M20" s="43"/>
      <c r="N20" s="43"/>
      <c r="O20" s="43"/>
      <c r="P20" s="43"/>
      <c r="Q20" s="43"/>
      <c r="R20" s="43"/>
      <c r="S20" s="43"/>
      <c r="T20" s="43"/>
      <c r="U20" s="43"/>
      <c r="V20" s="43"/>
      <c r="W20" s="43"/>
      <c r="X20" s="43"/>
      <c r="Y20" s="43"/>
    </row>
    <row r="21">
      <c r="A21" s="139"/>
      <c r="B21" s="49"/>
      <c r="C21" s="154" t="s">
        <v>193</v>
      </c>
      <c r="D21" s="176">
        <f>D20+D8</f>
        <v>36.08164661</v>
      </c>
      <c r="E21" s="156" t="s">
        <v>183</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194</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195</v>
      </c>
      <c r="C24" s="160"/>
      <c r="D24" s="161">
        <f>max('Revenues 2022'!E2:E7,'Revenues 2023'!F10:F15)</f>
        <v>3465865</v>
      </c>
      <c r="E24" s="162" t="s">
        <v>196</v>
      </c>
      <c r="F24" s="43"/>
      <c r="G24" s="43"/>
      <c r="H24" s="43"/>
      <c r="I24" s="43"/>
      <c r="J24" s="43"/>
      <c r="K24" s="43"/>
      <c r="L24" s="43"/>
      <c r="M24" s="43"/>
      <c r="N24" s="43"/>
      <c r="O24" s="43"/>
      <c r="P24" s="43"/>
      <c r="Q24" s="43"/>
      <c r="R24" s="43"/>
      <c r="S24" s="43"/>
      <c r="T24" s="43"/>
      <c r="U24" s="43"/>
      <c r="V24" s="43"/>
      <c r="W24" s="43"/>
      <c r="X24" s="43"/>
      <c r="Y24" s="43"/>
    </row>
    <row r="25">
      <c r="A25" s="139"/>
      <c r="B25" s="49"/>
      <c r="C25" s="145" t="s">
        <v>197</v>
      </c>
      <c r="D25" s="146">
        <f>'Revenues 2022'!F44</f>
        <v>3483602</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194</v>
      </c>
      <c r="D26" s="163">
        <f>D24/D25</f>
        <v>0.994908431</v>
      </c>
      <c r="E26" s="150" t="s">
        <v>198</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199</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200</v>
      </c>
      <c r="C29" s="145" t="s">
        <v>201</v>
      </c>
      <c r="D29" s="75">
        <f>SUM('Expenses 2022'!C7:C9)</f>
        <v>1922706</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202</v>
      </c>
      <c r="D30" s="75">
        <f>SUM('Expenses 2022'!C10:C12)</f>
        <v>501175</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203</v>
      </c>
      <c r="D31" s="75">
        <f>sum(D29:D30)</f>
        <v>2423881</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178</v>
      </c>
      <c r="D32" s="75">
        <f>'Expenses 2022'!C40</f>
        <v>4110184</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204</v>
      </c>
      <c r="D33" s="163">
        <f>D31/D32</f>
        <v>0.5897256668</v>
      </c>
      <c r="E33" s="150" t="s">
        <v>205</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206</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207</v>
      </c>
      <c r="C36" s="145" t="s">
        <v>208</v>
      </c>
      <c r="D36" s="75">
        <f>SUM('Expenses 2022'!C10:C11)</f>
        <v>326337</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201</v>
      </c>
      <c r="D37" s="75">
        <f>SUM('Expenses 2022'!C7:C9)</f>
        <v>1922706</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206</v>
      </c>
      <c r="D38" s="163">
        <f>D36/D37</f>
        <v>0.1697279771</v>
      </c>
      <c r="E38" s="150" t="s">
        <v>209</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210</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211</v>
      </c>
      <c r="C41" s="148" t="s">
        <v>238</v>
      </c>
      <c r="D41" s="75">
        <f>'Expenses 2022'!D40</f>
        <v>3121384</v>
      </c>
      <c r="E41" s="165">
        <f t="shared" ref="E41:E44" si="1">D41/$D$44</f>
        <v>0.7594268286</v>
      </c>
      <c r="F41" s="43"/>
      <c r="G41" s="43"/>
      <c r="H41" s="43"/>
      <c r="I41" s="43"/>
      <c r="J41" s="43"/>
      <c r="K41" s="43"/>
      <c r="L41" s="43"/>
      <c r="M41" s="43"/>
      <c r="N41" s="43"/>
      <c r="O41" s="43"/>
      <c r="P41" s="43"/>
      <c r="Q41" s="43"/>
      <c r="R41" s="43"/>
      <c r="S41" s="43"/>
      <c r="T41" s="43"/>
      <c r="U41" s="43"/>
      <c r="V41" s="43"/>
      <c r="W41" s="43"/>
      <c r="X41" s="43"/>
      <c r="Y41" s="43"/>
    </row>
    <row r="42">
      <c r="A42" s="139"/>
      <c r="B42" s="49"/>
      <c r="C42" s="148" t="s">
        <v>213</v>
      </c>
      <c r="D42" s="146">
        <f>'Expenses 2022'!E40</f>
        <v>580545</v>
      </c>
      <c r="E42" s="165">
        <f t="shared" si="1"/>
        <v>0.1412455014</v>
      </c>
      <c r="F42" s="43"/>
      <c r="G42" s="43"/>
      <c r="H42" s="43"/>
      <c r="I42" s="43"/>
      <c r="J42" s="43"/>
      <c r="K42" s="43"/>
      <c r="L42" s="43"/>
      <c r="M42" s="43"/>
      <c r="N42" s="43"/>
      <c r="O42" s="43"/>
      <c r="P42" s="43"/>
      <c r="Q42" s="43"/>
      <c r="R42" s="43"/>
      <c r="S42" s="43"/>
      <c r="T42" s="43"/>
      <c r="U42" s="43"/>
      <c r="V42" s="43"/>
      <c r="W42" s="43"/>
      <c r="X42" s="43"/>
      <c r="Y42" s="43"/>
    </row>
    <row r="43">
      <c r="A43" s="139"/>
      <c r="B43" s="49"/>
      <c r="C43" s="148" t="s">
        <v>214</v>
      </c>
      <c r="D43" s="146">
        <f>'Expenses 2022'!F40</f>
        <v>408255</v>
      </c>
      <c r="E43" s="165">
        <f t="shared" si="1"/>
        <v>0.09932767</v>
      </c>
      <c r="F43" s="43"/>
      <c r="G43" s="43"/>
      <c r="H43" s="43"/>
      <c r="I43" s="43"/>
      <c r="J43" s="43"/>
      <c r="K43" s="43"/>
      <c r="L43" s="43"/>
      <c r="M43" s="43"/>
      <c r="N43" s="43"/>
      <c r="O43" s="43"/>
      <c r="P43" s="43"/>
      <c r="Q43" s="43"/>
      <c r="R43" s="43"/>
      <c r="S43" s="43"/>
      <c r="T43" s="43"/>
      <c r="U43" s="43"/>
      <c r="V43" s="43"/>
      <c r="W43" s="43"/>
      <c r="X43" s="43"/>
      <c r="Y43" s="43"/>
    </row>
    <row r="44">
      <c r="A44" s="139"/>
      <c r="B44" s="49"/>
      <c r="C44" s="145" t="s">
        <v>178</v>
      </c>
      <c r="D44" s="146">
        <f>sum(D41:D43)</f>
        <v>4110184</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215</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216</v>
      </c>
      <c r="C47" s="145" t="s">
        <v>217</v>
      </c>
      <c r="D47" s="146">
        <f>'Revenues 2022'!F9</f>
        <v>3465865</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218</v>
      </c>
      <c r="D48" s="146">
        <f>'Expenses 2022'!F40</f>
        <v>408255</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219</v>
      </c>
      <c r="D49" s="166">
        <f>D47/D48</f>
        <v>8.489461244</v>
      </c>
      <c r="E49" s="150" t="s">
        <v>220</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221</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222</v>
      </c>
      <c r="C52" s="145" t="s">
        <v>223</v>
      </c>
      <c r="D52" s="146">
        <f>sum('Balance Sheet 2022'!E2:E10)</f>
        <v>17279429</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224</v>
      </c>
      <c r="D53" s="146">
        <f>sum('Balance Sheet 2022'!E19:E22)</f>
        <v>691764</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225</v>
      </c>
      <c r="D54" s="168">
        <f>D52/D53</f>
        <v>24.9787919</v>
      </c>
      <c r="E54" s="150" t="s">
        <v>226</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227</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228</v>
      </c>
      <c r="C57" s="145" t="s">
        <v>229</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230</v>
      </c>
      <c r="D58" s="146">
        <f>'Balance Sheet 2022'!E18</f>
        <v>19302186</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231</v>
      </c>
      <c r="D59" s="169">
        <f>D57/D58</f>
        <v>0</v>
      </c>
      <c r="E59" s="150" t="s">
        <v>232</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ADVANCEMENT PROJECT</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7135648.0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49929.0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7135648</v>
      </c>
      <c r="G9" s="58"/>
      <c r="H9" s="58"/>
      <c r="I9" s="58"/>
      <c r="J9" s="58"/>
      <c r="K9" s="58"/>
      <c r="L9" s="58"/>
      <c r="M9" s="58"/>
      <c r="N9" s="58"/>
      <c r="O9" s="58"/>
      <c r="P9" s="58"/>
      <c r="Q9" s="58"/>
      <c r="R9" s="58"/>
      <c r="S9" s="58"/>
      <c r="T9" s="58"/>
      <c r="U9" s="58"/>
      <c r="V9" s="58"/>
      <c r="W9" s="58"/>
      <c r="X9" s="58"/>
      <c r="Y9" s="58"/>
      <c r="Z9" s="58"/>
    </row>
    <row r="10">
      <c r="A10" s="44" t="s">
        <v>62</v>
      </c>
      <c r="B10" s="59" t="s">
        <v>63</v>
      </c>
      <c r="C10" s="60" t="s">
        <v>239</v>
      </c>
      <c r="D10" s="15"/>
      <c r="E10" s="15"/>
      <c r="F10" s="48">
        <v>27500.0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27500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405714.0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240</v>
      </c>
      <c r="D26" s="50">
        <v>46536.0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46340.0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196</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196</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7569058</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ADVANCEMENT PROJECT</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795102</v>
      </c>
      <c r="D7" s="99">
        <v>633250.0</v>
      </c>
      <c r="E7" s="99">
        <v>40493.0</v>
      </c>
      <c r="F7" s="99">
        <v>121359.0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108</v>
      </c>
      <c r="C9" s="98">
        <f t="shared" si="1"/>
        <v>4125824</v>
      </c>
      <c r="D9" s="99">
        <v>3387175.0</v>
      </c>
      <c r="E9" s="99">
        <v>110030.0</v>
      </c>
      <c r="F9" s="99">
        <v>628619.0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85053</v>
      </c>
      <c r="D10" s="99">
        <v>70166.0</v>
      </c>
      <c r="E10" s="99">
        <v>1918.0</v>
      </c>
      <c r="F10" s="99">
        <v>12969.0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848963</v>
      </c>
      <c r="D11" s="99">
        <v>695102.0</v>
      </c>
      <c r="E11" s="99">
        <v>24098.0</v>
      </c>
      <c r="F11" s="99">
        <v>129763.0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384475</v>
      </c>
      <c r="D12" s="99">
        <v>314021.0</v>
      </c>
      <c r="E12" s="99">
        <v>12111.0</v>
      </c>
      <c r="F12" s="99">
        <v>58343.0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41885</v>
      </c>
      <c r="D15" s="99">
        <v>41885.0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53040</v>
      </c>
      <c r="D16" s="99">
        <v>40056.0</v>
      </c>
      <c r="E16" s="99">
        <v>5489.0</v>
      </c>
      <c r="F16" s="99">
        <v>7495.0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754721</v>
      </c>
      <c r="D20" s="99">
        <v>743138.0</v>
      </c>
      <c r="E20" s="99">
        <v>4905.0</v>
      </c>
      <c r="F20" s="99">
        <v>6678.0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290399</v>
      </c>
      <c r="D22" s="99">
        <v>211116.0</v>
      </c>
      <c r="E22" s="99">
        <v>5456.0</v>
      </c>
      <c r="F22" s="99">
        <v>73827.0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30050</v>
      </c>
      <c r="D23" s="99">
        <v>24735.0</v>
      </c>
      <c r="E23" s="99">
        <v>867.0</v>
      </c>
      <c r="F23" s="99">
        <v>4448.0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505924</v>
      </c>
      <c r="D25" s="99">
        <v>412769.0</v>
      </c>
      <c r="E25" s="99">
        <v>15680.0</v>
      </c>
      <c r="F25" s="99">
        <v>77475.0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319559</v>
      </c>
      <c r="D26" s="99">
        <v>293334.0</v>
      </c>
      <c r="E26" s="99">
        <v>9012.0</v>
      </c>
      <c r="F26" s="99">
        <v>17213.0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43660</v>
      </c>
      <c r="D28" s="99">
        <v>35960.0</v>
      </c>
      <c r="E28" s="99">
        <v>322.0</v>
      </c>
      <c r="F28" s="99">
        <v>7378.0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10637</v>
      </c>
      <c r="D29" s="99">
        <v>4833.0</v>
      </c>
      <c r="E29" s="99">
        <v>2260.0</v>
      </c>
      <c r="F29" s="99">
        <v>3544.0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129537</v>
      </c>
      <c r="D31" s="99">
        <v>105544.0</v>
      </c>
      <c r="E31" s="99">
        <v>3941.0</v>
      </c>
      <c r="F31" s="99">
        <v>20052.0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49419</v>
      </c>
      <c r="D32" s="99">
        <v>40649.0</v>
      </c>
      <c r="E32" s="99">
        <v>1468.0</v>
      </c>
      <c r="F32" s="99">
        <v>7302.0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60" t="s">
        <v>241</v>
      </c>
      <c r="C34" s="98">
        <f t="shared" si="1"/>
        <v>33443</v>
      </c>
      <c r="D34" s="99">
        <v>31550.0</v>
      </c>
      <c r="E34" s="99">
        <v>835.0</v>
      </c>
      <c r="F34" s="99">
        <v>1058.0</v>
      </c>
      <c r="G34" s="43"/>
      <c r="H34" s="43"/>
      <c r="I34" s="43"/>
      <c r="J34" s="43"/>
      <c r="K34" s="43"/>
      <c r="L34" s="43"/>
      <c r="M34" s="43"/>
      <c r="N34" s="43"/>
      <c r="O34" s="43"/>
      <c r="P34" s="43"/>
      <c r="Q34" s="43"/>
      <c r="R34" s="43"/>
      <c r="S34" s="43"/>
      <c r="T34" s="43"/>
      <c r="U34" s="43"/>
      <c r="V34" s="43"/>
      <c r="W34" s="43"/>
      <c r="X34" s="43"/>
      <c r="Y34" s="43"/>
      <c r="Z34" s="43"/>
    </row>
    <row r="35">
      <c r="A35" s="45" t="s">
        <v>48</v>
      </c>
      <c r="B35" s="60" t="s">
        <v>237</v>
      </c>
      <c r="C35" s="98">
        <f t="shared" si="1"/>
        <v>16594</v>
      </c>
      <c r="D35" s="99">
        <v>14497.0</v>
      </c>
      <c r="E35" s="99">
        <v>359.0</v>
      </c>
      <c r="F35" s="99">
        <v>1738.0</v>
      </c>
      <c r="G35" s="43"/>
      <c r="H35" s="43"/>
      <c r="I35" s="43"/>
      <c r="J35" s="43"/>
      <c r="K35" s="43"/>
      <c r="L35" s="43"/>
      <c r="M35" s="43"/>
      <c r="N35" s="43"/>
      <c r="O35" s="43"/>
      <c r="P35" s="43"/>
      <c r="Q35" s="43"/>
      <c r="R35" s="43"/>
      <c r="S35" s="43"/>
      <c r="T35" s="43"/>
      <c r="U35" s="43"/>
      <c r="V35" s="43"/>
      <c r="W35" s="43"/>
      <c r="X35" s="43"/>
      <c r="Y35" s="43"/>
      <c r="Z35" s="43"/>
    </row>
    <row r="36">
      <c r="A36" s="45" t="s">
        <v>50</v>
      </c>
      <c r="B36" s="60" t="s">
        <v>235</v>
      </c>
      <c r="C36" s="98">
        <f t="shared" si="1"/>
        <v>5788</v>
      </c>
      <c r="D36" s="99">
        <v>0.0</v>
      </c>
      <c r="E36" s="99">
        <v>5788.0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t="s">
        <v>242</v>
      </c>
      <c r="C37" s="98">
        <f t="shared" si="1"/>
        <v>5048</v>
      </c>
      <c r="D37" s="99">
        <v>0.0</v>
      </c>
      <c r="E37" s="99">
        <v>5048.0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133</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134</v>
      </c>
      <c r="C40" s="104">
        <f t="shared" ref="C40:F40" si="2">sum(C3:C39)</f>
        <v>8529121</v>
      </c>
      <c r="D40" s="104">
        <f t="shared" si="2"/>
        <v>7099780</v>
      </c>
      <c r="E40" s="104">
        <f t="shared" si="2"/>
        <v>250080</v>
      </c>
      <c r="F40" s="104">
        <f t="shared" si="2"/>
        <v>1179261</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ADVANCEMENT PROJECT</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135</v>
      </c>
      <c r="B2" s="45">
        <v>1.0</v>
      </c>
      <c r="C2" s="46" t="s">
        <v>136</v>
      </c>
      <c r="D2" s="111"/>
      <c r="E2" s="112">
        <v>910435.0</v>
      </c>
      <c r="F2" s="43"/>
      <c r="G2" s="43"/>
      <c r="H2" s="43"/>
      <c r="I2" s="43"/>
      <c r="J2" s="43"/>
      <c r="K2" s="43"/>
      <c r="L2" s="43"/>
      <c r="M2" s="43"/>
      <c r="N2" s="43"/>
      <c r="O2" s="43"/>
      <c r="P2" s="43"/>
      <c r="Q2" s="43"/>
      <c r="R2" s="43"/>
      <c r="S2" s="43"/>
      <c r="T2" s="43"/>
      <c r="U2" s="43"/>
      <c r="V2" s="43"/>
      <c r="W2" s="43"/>
      <c r="X2" s="43"/>
      <c r="Y2" s="43"/>
      <c r="Z2" s="43"/>
    </row>
    <row r="3">
      <c r="A3" s="49"/>
      <c r="B3" s="45">
        <v>2.0</v>
      </c>
      <c r="C3" s="46" t="s">
        <v>137</v>
      </c>
      <c r="D3" s="113"/>
      <c r="E3" s="112">
        <v>9834449.0</v>
      </c>
      <c r="F3" s="43"/>
      <c r="G3" s="43"/>
      <c r="H3" s="43"/>
      <c r="I3" s="43"/>
      <c r="J3" s="43"/>
      <c r="K3" s="43"/>
      <c r="L3" s="43"/>
      <c r="M3" s="43"/>
      <c r="N3" s="43"/>
      <c r="O3" s="43"/>
      <c r="P3" s="43"/>
      <c r="Q3" s="43"/>
      <c r="R3" s="43"/>
      <c r="S3" s="43"/>
      <c r="T3" s="43"/>
      <c r="U3" s="43"/>
      <c r="V3" s="43"/>
      <c r="W3" s="43"/>
      <c r="X3" s="43"/>
      <c r="Y3" s="43"/>
      <c r="Z3" s="43"/>
    </row>
    <row r="4">
      <c r="A4" s="49"/>
      <c r="B4" s="45">
        <v>3.0</v>
      </c>
      <c r="C4" s="46" t="s">
        <v>138</v>
      </c>
      <c r="D4" s="111"/>
      <c r="E4" s="112">
        <v>5326633.0</v>
      </c>
      <c r="F4" s="43"/>
      <c r="G4" s="43"/>
      <c r="H4" s="43"/>
      <c r="I4" s="43"/>
      <c r="J4" s="43"/>
      <c r="K4" s="43"/>
      <c r="L4" s="43"/>
      <c r="M4" s="43"/>
      <c r="N4" s="43"/>
      <c r="O4" s="43"/>
      <c r="P4" s="43"/>
      <c r="Q4" s="43"/>
      <c r="R4" s="43"/>
      <c r="S4" s="43"/>
      <c r="T4" s="43"/>
      <c r="U4" s="43"/>
      <c r="V4" s="43"/>
      <c r="W4" s="43"/>
      <c r="X4" s="43"/>
      <c r="Y4" s="43"/>
      <c r="Z4" s="43"/>
    </row>
    <row r="5">
      <c r="A5" s="49"/>
      <c r="B5" s="45">
        <v>4.0</v>
      </c>
      <c r="C5" s="46" t="s">
        <v>139</v>
      </c>
      <c r="D5" s="113"/>
      <c r="E5" s="112">
        <v>93881.0</v>
      </c>
      <c r="F5" s="43"/>
      <c r="G5" s="43"/>
      <c r="H5" s="43"/>
      <c r="I5" s="43"/>
      <c r="J5" s="43"/>
      <c r="K5" s="43"/>
      <c r="L5" s="43"/>
      <c r="M5" s="43"/>
      <c r="N5" s="43"/>
      <c r="O5" s="43"/>
      <c r="P5" s="43"/>
      <c r="Q5" s="43"/>
      <c r="R5" s="43"/>
      <c r="S5" s="43"/>
      <c r="T5" s="43"/>
      <c r="U5" s="43"/>
      <c r="V5" s="43"/>
      <c r="W5" s="43"/>
      <c r="X5" s="43"/>
      <c r="Y5" s="43"/>
      <c r="Z5" s="43"/>
    </row>
    <row r="6">
      <c r="A6" s="49"/>
      <c r="B6" s="45">
        <v>5.0</v>
      </c>
      <c r="C6" s="51" t="s">
        <v>140</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141</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142</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143</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144</v>
      </c>
      <c r="D10" s="111"/>
      <c r="E10" s="112">
        <v>196128.0</v>
      </c>
      <c r="F10" s="43"/>
      <c r="G10" s="43"/>
      <c r="H10" s="43"/>
      <c r="I10" s="43"/>
      <c r="J10" s="43"/>
      <c r="K10" s="43"/>
      <c r="L10" s="43"/>
      <c r="M10" s="43"/>
      <c r="N10" s="43"/>
      <c r="O10" s="43"/>
      <c r="P10" s="43"/>
      <c r="Q10" s="43"/>
      <c r="R10" s="43"/>
      <c r="S10" s="43"/>
      <c r="T10" s="43"/>
      <c r="U10" s="43"/>
      <c r="V10" s="43"/>
      <c r="W10" s="43"/>
      <c r="X10" s="43"/>
      <c r="Y10" s="43"/>
      <c r="Z10" s="43"/>
    </row>
    <row r="11">
      <c r="A11" s="49"/>
      <c r="B11" s="45" t="s">
        <v>145</v>
      </c>
      <c r="C11" s="46" t="s">
        <v>146</v>
      </c>
      <c r="D11" s="112">
        <v>1134943.0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147</v>
      </c>
      <c r="C12" s="46" t="s">
        <v>148</v>
      </c>
      <c r="D12" s="112">
        <v>991578.0</v>
      </c>
      <c r="E12" s="109">
        <f>D11-D12</f>
        <v>143365</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149</v>
      </c>
      <c r="D13" s="113"/>
      <c r="E13" s="112">
        <v>846726.0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150</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151</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152</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153</v>
      </c>
      <c r="D17" s="113"/>
      <c r="E17" s="112">
        <v>497750.0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154</v>
      </c>
      <c r="D18" s="114"/>
      <c r="E18" s="115">
        <f>sum(E2:E17)</f>
        <v>17849367</v>
      </c>
      <c r="F18" s="43"/>
      <c r="G18" s="43"/>
      <c r="H18" s="43"/>
      <c r="I18" s="43"/>
      <c r="J18" s="43"/>
      <c r="K18" s="43"/>
      <c r="L18" s="43"/>
      <c r="M18" s="43"/>
      <c r="N18" s="43"/>
      <c r="O18" s="43"/>
      <c r="P18" s="43"/>
      <c r="Q18" s="43"/>
      <c r="R18" s="43"/>
      <c r="S18" s="43"/>
      <c r="T18" s="43"/>
      <c r="U18" s="43"/>
      <c r="V18" s="43"/>
      <c r="W18" s="43"/>
      <c r="X18" s="43"/>
      <c r="Y18" s="43"/>
      <c r="Z18" s="43"/>
    </row>
    <row r="19">
      <c r="A19" s="44" t="s">
        <v>155</v>
      </c>
      <c r="B19" s="116">
        <v>17.0</v>
      </c>
      <c r="C19" s="117" t="s">
        <v>156</v>
      </c>
      <c r="D19" s="118"/>
      <c r="E19" s="112">
        <v>551565.0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157</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158</v>
      </c>
      <c r="D21" s="118"/>
      <c r="E21" s="112">
        <v>14528.0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159</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160</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161</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162</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163</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164</v>
      </c>
      <c r="D27" s="118"/>
      <c r="E27" s="119">
        <v>484049.0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165</v>
      </c>
      <c r="D28" s="126"/>
      <c r="E28" s="127">
        <f>sum(E19:E27)</f>
        <v>1050142</v>
      </c>
      <c r="F28" s="43"/>
      <c r="G28" s="43"/>
      <c r="H28" s="43"/>
      <c r="I28" s="43"/>
      <c r="J28" s="43"/>
      <c r="K28" s="43"/>
      <c r="L28" s="43"/>
      <c r="M28" s="43"/>
      <c r="N28" s="43"/>
      <c r="O28" s="43"/>
      <c r="P28" s="43"/>
      <c r="Q28" s="43"/>
      <c r="R28" s="43"/>
      <c r="S28" s="43"/>
      <c r="T28" s="43"/>
      <c r="U28" s="43"/>
      <c r="V28" s="43"/>
      <c r="W28" s="43"/>
      <c r="X28" s="43"/>
      <c r="Y28" s="43"/>
      <c r="Z28" s="43"/>
    </row>
    <row r="29">
      <c r="A29" s="65" t="s">
        <v>166</v>
      </c>
      <c r="B29" s="128"/>
      <c r="C29" s="129" t="s">
        <v>167</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168</v>
      </c>
      <c r="D30" s="118"/>
      <c r="E30" s="112">
        <v>1.1404635E7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169</v>
      </c>
      <c r="D31" s="118"/>
      <c r="E31" s="112">
        <v>5394590.0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170</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171</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172</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173</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174</v>
      </c>
      <c r="D36" s="132"/>
      <c r="E36" s="127">
        <f>sum(E30:E35)</f>
        <v>16799225</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175</v>
      </c>
      <c r="D37" s="136"/>
      <c r="E37" s="137">
        <f>E36+E28</f>
        <v>17849367</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ADVANCEMENT PROJECT</v>
      </c>
      <c r="B1" s="2">
        <f>'Revenues 2023'!C1</f>
        <v>2023</v>
      </c>
      <c r="C1" s="177"/>
      <c r="D1" s="139"/>
      <c r="E1" s="140"/>
      <c r="F1" s="43"/>
      <c r="G1" s="43"/>
      <c r="H1" s="43"/>
      <c r="I1" s="43"/>
      <c r="J1" s="43"/>
      <c r="K1" s="43"/>
      <c r="L1" s="43"/>
      <c r="M1" s="43"/>
      <c r="N1" s="43"/>
      <c r="O1" s="43"/>
      <c r="P1" s="43"/>
      <c r="Q1" s="43"/>
      <c r="R1" s="43"/>
      <c r="S1" s="43"/>
      <c r="T1" s="43"/>
      <c r="U1" s="43"/>
      <c r="V1" s="43"/>
      <c r="W1" s="43"/>
      <c r="X1" s="43"/>
      <c r="Y1" s="43"/>
    </row>
    <row r="2">
      <c r="A2" s="141" t="s">
        <v>176</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177</v>
      </c>
      <c r="C3" s="145" t="s">
        <v>178</v>
      </c>
      <c r="D3" s="146">
        <f>'Expenses 2023'!C40</f>
        <v>8529121</v>
      </c>
      <c r="E3" s="147"/>
      <c r="F3" s="43"/>
      <c r="G3" s="43"/>
      <c r="H3" s="43"/>
      <c r="I3" s="43"/>
      <c r="J3" s="43"/>
      <c r="K3" s="43"/>
      <c r="L3" s="43"/>
      <c r="M3" s="43"/>
      <c r="N3" s="43"/>
      <c r="O3" s="43"/>
      <c r="P3" s="43"/>
      <c r="Q3" s="43"/>
      <c r="R3" s="43"/>
      <c r="S3" s="43"/>
      <c r="T3" s="43"/>
      <c r="U3" s="43"/>
      <c r="V3" s="43"/>
      <c r="W3" s="43"/>
      <c r="X3" s="43"/>
      <c r="Y3" s="43"/>
    </row>
    <row r="4">
      <c r="A4" s="139"/>
      <c r="B4" s="49"/>
      <c r="C4" s="145" t="s">
        <v>179</v>
      </c>
      <c r="D4" s="146">
        <f>'Expenses 2023'!C31</f>
        <v>129537</v>
      </c>
      <c r="E4" s="147"/>
      <c r="F4" s="43"/>
      <c r="G4" s="43"/>
      <c r="H4" s="43"/>
      <c r="I4" s="43"/>
      <c r="J4" s="43"/>
      <c r="K4" s="43"/>
      <c r="L4" s="43"/>
      <c r="M4" s="43"/>
      <c r="N4" s="43"/>
      <c r="O4" s="43"/>
      <c r="P4" s="43"/>
      <c r="Q4" s="43"/>
      <c r="R4" s="43"/>
      <c r="S4" s="43"/>
      <c r="T4" s="43"/>
      <c r="U4" s="43"/>
      <c r="V4" s="43"/>
      <c r="W4" s="43"/>
      <c r="X4" s="43"/>
      <c r="Y4" s="43"/>
    </row>
    <row r="5">
      <c r="A5" s="139"/>
      <c r="B5" s="49"/>
      <c r="C5" s="145" t="s">
        <v>180</v>
      </c>
      <c r="D5" s="146">
        <f>D3-D4</f>
        <v>8399584</v>
      </c>
      <c r="E5" s="147"/>
      <c r="F5" s="43"/>
      <c r="G5" s="43"/>
      <c r="H5" s="43"/>
      <c r="I5" s="43"/>
      <c r="J5" s="43"/>
      <c r="K5" s="43"/>
      <c r="L5" s="43"/>
      <c r="M5" s="43"/>
      <c r="N5" s="43"/>
      <c r="O5" s="43"/>
      <c r="P5" s="43"/>
      <c r="Q5" s="43"/>
      <c r="R5" s="43"/>
      <c r="S5" s="43"/>
      <c r="T5" s="43"/>
      <c r="U5" s="43"/>
      <c r="V5" s="43"/>
      <c r="W5" s="43"/>
      <c r="X5" s="43"/>
      <c r="Y5" s="43"/>
    </row>
    <row r="6">
      <c r="A6" s="139"/>
      <c r="B6" s="49"/>
      <c r="C6" s="145" t="s">
        <v>181</v>
      </c>
      <c r="D6" s="146">
        <f>D5/12</f>
        <v>699965.3333</v>
      </c>
      <c r="E6" s="147"/>
      <c r="F6" s="43"/>
      <c r="G6" s="43"/>
      <c r="H6" s="43"/>
      <c r="I6" s="43"/>
      <c r="J6" s="43"/>
      <c r="K6" s="43"/>
      <c r="L6" s="43"/>
      <c r="M6" s="43"/>
      <c r="N6" s="43"/>
      <c r="O6" s="43"/>
      <c r="P6" s="43"/>
      <c r="Q6" s="43"/>
      <c r="R6" s="43"/>
      <c r="S6" s="43"/>
      <c r="T6" s="43"/>
      <c r="U6" s="43"/>
      <c r="V6" s="43"/>
      <c r="W6" s="43"/>
      <c r="X6" s="43"/>
      <c r="Y6" s="43"/>
    </row>
    <row r="7">
      <c r="A7" s="139"/>
      <c r="B7" s="49"/>
      <c r="C7" s="145" t="s">
        <v>182</v>
      </c>
      <c r="D7" s="75">
        <f>'Balance Sheet 2023'!E2+'Balance Sheet 2023'!E3</f>
        <v>10744884</v>
      </c>
      <c r="E7" s="147"/>
      <c r="F7" s="43"/>
      <c r="G7" s="43"/>
      <c r="H7" s="43"/>
      <c r="I7" s="43"/>
      <c r="J7" s="43"/>
      <c r="K7" s="43"/>
      <c r="L7" s="43"/>
      <c r="M7" s="43"/>
      <c r="N7" s="43"/>
      <c r="O7" s="43"/>
      <c r="P7" s="43"/>
      <c r="Q7" s="43"/>
      <c r="R7" s="43"/>
      <c r="S7" s="43"/>
      <c r="T7" s="43"/>
      <c r="U7" s="43"/>
      <c r="V7" s="43"/>
      <c r="W7" s="43"/>
      <c r="X7" s="43"/>
      <c r="Y7" s="43"/>
    </row>
    <row r="8">
      <c r="A8" s="139"/>
      <c r="B8" s="49"/>
      <c r="C8" s="148" t="s">
        <v>176</v>
      </c>
      <c r="D8" s="149">
        <f>D7/D6</f>
        <v>15.35059451</v>
      </c>
      <c r="E8" s="150" t="s">
        <v>183</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184</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185</v>
      </c>
      <c r="C11" s="145" t="s">
        <v>186</v>
      </c>
      <c r="D11" s="75">
        <f>'Balance Sheet 2023'!E30</f>
        <v>11404635</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187</v>
      </c>
      <c r="D12" s="75">
        <f>'Expenses 2023'!C40</f>
        <v>8529121</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188</v>
      </c>
      <c r="D13" s="146">
        <f>D12/12</f>
        <v>710760.0833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184</v>
      </c>
      <c r="D14" s="149">
        <f>D11/D13</f>
        <v>16.04568865</v>
      </c>
      <c r="E14" s="150" t="s">
        <v>183</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189</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190</v>
      </c>
      <c r="C17" s="145" t="s">
        <v>191</v>
      </c>
      <c r="D17" s="75">
        <f>sum('Balance Sheet 2023'!E13:E15)</f>
        <v>846726</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187</v>
      </c>
      <c r="D18" s="75">
        <f>'Expenses 2023'!C40</f>
        <v>8529121</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188</v>
      </c>
      <c r="D19" s="146">
        <f>D18/12</f>
        <v>710760.0833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192</v>
      </c>
      <c r="D20" s="149">
        <f>D17/D19</f>
        <v>1.191296501</v>
      </c>
      <c r="E20" s="150" t="s">
        <v>183</v>
      </c>
      <c r="F20" s="43"/>
      <c r="G20" s="43"/>
      <c r="H20" s="43"/>
      <c r="I20" s="43"/>
      <c r="J20" s="43"/>
      <c r="K20" s="43"/>
      <c r="L20" s="43"/>
      <c r="M20" s="43"/>
      <c r="N20" s="43"/>
      <c r="O20" s="43"/>
      <c r="P20" s="43"/>
      <c r="Q20" s="43"/>
      <c r="R20" s="43"/>
      <c r="S20" s="43"/>
      <c r="T20" s="43"/>
      <c r="U20" s="43"/>
      <c r="V20" s="43"/>
      <c r="W20" s="43"/>
      <c r="X20" s="43"/>
      <c r="Y20" s="43"/>
    </row>
    <row r="21">
      <c r="A21" s="139"/>
      <c r="B21" s="49"/>
      <c r="C21" s="154" t="s">
        <v>193</v>
      </c>
      <c r="D21" s="176">
        <f>D20+D8</f>
        <v>16.54189101</v>
      </c>
      <c r="E21" s="156" t="s">
        <v>183</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194</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195</v>
      </c>
      <c r="C24" s="160"/>
      <c r="D24" s="161">
        <f>max('Revenues 2023'!E2:E7,'Revenues 2023'!F10:F15)</f>
        <v>7135648</v>
      </c>
      <c r="E24" s="162" t="s">
        <v>196</v>
      </c>
      <c r="F24" s="43"/>
      <c r="G24" s="43"/>
      <c r="H24" s="43"/>
      <c r="I24" s="43"/>
      <c r="J24" s="43"/>
      <c r="K24" s="43"/>
      <c r="L24" s="43"/>
      <c r="M24" s="43"/>
      <c r="N24" s="43"/>
      <c r="O24" s="43"/>
      <c r="P24" s="43"/>
      <c r="Q24" s="43"/>
      <c r="R24" s="43"/>
      <c r="S24" s="43"/>
      <c r="T24" s="43"/>
      <c r="U24" s="43"/>
      <c r="V24" s="43"/>
      <c r="W24" s="43"/>
      <c r="X24" s="43"/>
      <c r="Y24" s="43"/>
    </row>
    <row r="25">
      <c r="A25" s="139"/>
      <c r="B25" s="49"/>
      <c r="C25" s="145" t="s">
        <v>197</v>
      </c>
      <c r="D25" s="146">
        <f>'Revenues 2023'!F44</f>
        <v>7569058</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194</v>
      </c>
      <c r="D26" s="163">
        <f>D24/D25</f>
        <v>0.9427392418</v>
      </c>
      <c r="E26" s="150" t="s">
        <v>198</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199</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200</v>
      </c>
      <c r="C29" s="145" t="s">
        <v>201</v>
      </c>
      <c r="D29" s="75">
        <f>SUM('Expenses 2023'!C7:C9)</f>
        <v>4920926</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202</v>
      </c>
      <c r="D30" s="75">
        <f>SUM('Expenses 2023'!C10:C12)</f>
        <v>1318491</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203</v>
      </c>
      <c r="D31" s="75">
        <f>sum(D29:D30)</f>
        <v>6239417</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178</v>
      </c>
      <c r="D32" s="75">
        <f>'Expenses 2023'!C40</f>
        <v>8529121</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204</v>
      </c>
      <c r="D33" s="163">
        <f>D31/D32</f>
        <v>0.7315427932</v>
      </c>
      <c r="E33" s="150" t="s">
        <v>205</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206</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207</v>
      </c>
      <c r="C36" s="145" t="s">
        <v>208</v>
      </c>
      <c r="D36" s="75">
        <f>SUM('Expenses 2023'!C10:C11)</f>
        <v>934016</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201</v>
      </c>
      <c r="D37" s="75">
        <f>SUM('Expenses 2023'!C7:C9)</f>
        <v>4920926</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206</v>
      </c>
      <c r="D38" s="163">
        <f>D36/D37</f>
        <v>0.189804927</v>
      </c>
      <c r="E38" s="150" t="s">
        <v>209</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210</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211</v>
      </c>
      <c r="C41" s="148" t="s">
        <v>243</v>
      </c>
      <c r="D41" s="75">
        <f>'Expenses 2023'!D40</f>
        <v>7099780</v>
      </c>
      <c r="E41" s="165">
        <f t="shared" ref="E41:E44" si="1">D41/$D$44</f>
        <v>0.8324163768</v>
      </c>
      <c r="F41" s="43"/>
      <c r="G41" s="43"/>
      <c r="H41" s="43"/>
      <c r="I41" s="43"/>
      <c r="J41" s="43"/>
      <c r="K41" s="43"/>
      <c r="L41" s="43"/>
      <c r="M41" s="43"/>
      <c r="N41" s="43"/>
      <c r="O41" s="43"/>
      <c r="P41" s="43"/>
      <c r="Q41" s="43"/>
      <c r="R41" s="43"/>
      <c r="S41" s="43"/>
      <c r="T41" s="43"/>
      <c r="U41" s="43"/>
      <c r="V41" s="43"/>
      <c r="W41" s="43"/>
      <c r="X41" s="43"/>
      <c r="Y41" s="43"/>
    </row>
    <row r="42">
      <c r="A42" s="139"/>
      <c r="B42" s="49"/>
      <c r="C42" s="148" t="s">
        <v>213</v>
      </c>
      <c r="D42" s="146">
        <f>'Expenses 2023'!E40</f>
        <v>250080</v>
      </c>
      <c r="E42" s="165">
        <f t="shared" si="1"/>
        <v>0.02932072367</v>
      </c>
      <c r="F42" s="43"/>
      <c r="G42" s="43"/>
      <c r="H42" s="43"/>
      <c r="I42" s="43"/>
      <c r="J42" s="43"/>
      <c r="K42" s="43"/>
      <c r="L42" s="43"/>
      <c r="M42" s="43"/>
      <c r="N42" s="43"/>
      <c r="O42" s="43"/>
      <c r="P42" s="43"/>
      <c r="Q42" s="43"/>
      <c r="R42" s="43"/>
      <c r="S42" s="43"/>
      <c r="T42" s="43"/>
      <c r="U42" s="43"/>
      <c r="V42" s="43"/>
      <c r="W42" s="43"/>
      <c r="X42" s="43"/>
      <c r="Y42" s="43"/>
    </row>
    <row r="43">
      <c r="A43" s="139"/>
      <c r="B43" s="49"/>
      <c r="C43" s="148" t="s">
        <v>214</v>
      </c>
      <c r="D43" s="146">
        <f>'Expenses 2023'!F40</f>
        <v>1179261</v>
      </c>
      <c r="E43" s="165">
        <f t="shared" si="1"/>
        <v>0.1382628995</v>
      </c>
      <c r="F43" s="43"/>
      <c r="G43" s="43"/>
      <c r="H43" s="43"/>
      <c r="I43" s="43"/>
      <c r="J43" s="43"/>
      <c r="K43" s="43"/>
      <c r="L43" s="43"/>
      <c r="M43" s="43"/>
      <c r="N43" s="43"/>
      <c r="O43" s="43"/>
      <c r="P43" s="43"/>
      <c r="Q43" s="43"/>
      <c r="R43" s="43"/>
      <c r="S43" s="43"/>
      <c r="T43" s="43"/>
      <c r="U43" s="43"/>
      <c r="V43" s="43"/>
      <c r="W43" s="43"/>
      <c r="X43" s="43"/>
      <c r="Y43" s="43"/>
    </row>
    <row r="44">
      <c r="A44" s="139"/>
      <c r="B44" s="49"/>
      <c r="C44" s="145" t="s">
        <v>178</v>
      </c>
      <c r="D44" s="146">
        <f>sum(D41:D43)</f>
        <v>8529121</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215</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216</v>
      </c>
      <c r="C47" s="145" t="s">
        <v>217</v>
      </c>
      <c r="D47" s="146">
        <f>'Revenues 2023'!F9</f>
        <v>7135648</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218</v>
      </c>
      <c r="D48" s="146">
        <f>'Expenses 2023'!F40</f>
        <v>1179261</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219</v>
      </c>
      <c r="D49" s="166">
        <f>D47/D48</f>
        <v>6.050948857</v>
      </c>
      <c r="E49" s="150" t="s">
        <v>220</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221</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222</v>
      </c>
      <c r="C52" s="145" t="s">
        <v>223</v>
      </c>
      <c r="D52" s="146">
        <f>sum('Balance Sheet 2023'!E2:E10)</f>
        <v>16361526</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224</v>
      </c>
      <c r="D53" s="146">
        <f>sum('Balance Sheet 2023'!E19:E22)</f>
        <v>566093</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225</v>
      </c>
      <c r="D54" s="168">
        <f>D52/D53</f>
        <v>28.90254075</v>
      </c>
      <c r="E54" s="150" t="s">
        <v>226</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227</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228</v>
      </c>
      <c r="C57" s="145" t="s">
        <v>229</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230</v>
      </c>
      <c r="D58" s="146">
        <f>'Balance Sheet 2023'!E18</f>
        <v>17849367</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231</v>
      </c>
      <c r="D59" s="169">
        <f>D57/D58</f>
        <v>0</v>
      </c>
      <c r="E59" s="150" t="s">
        <v>232</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ADVANCEMENT PROJECT</v>
      </c>
      <c r="B1" s="2" t="s">
        <v>244</v>
      </c>
      <c r="C1" s="139"/>
      <c r="D1" s="139"/>
      <c r="E1" s="139"/>
      <c r="F1" s="140"/>
      <c r="G1" s="140"/>
      <c r="H1" s="140"/>
      <c r="I1" s="43"/>
      <c r="J1" s="43"/>
      <c r="K1" s="43"/>
      <c r="L1" s="43"/>
      <c r="M1" s="43"/>
      <c r="N1" s="43"/>
      <c r="O1" s="43"/>
      <c r="P1" s="43"/>
      <c r="Q1" s="43"/>
      <c r="R1" s="43"/>
      <c r="S1" s="43"/>
      <c r="T1" s="43"/>
      <c r="U1" s="43"/>
      <c r="V1" s="43"/>
      <c r="W1" s="43"/>
      <c r="X1" s="43"/>
      <c r="Y1" s="43"/>
    </row>
    <row r="2">
      <c r="A2" s="141" t="s">
        <v>176</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177</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245</v>
      </c>
      <c r="E4" s="45" t="s">
        <v>246</v>
      </c>
      <c r="F4" s="45" t="s">
        <v>247</v>
      </c>
      <c r="G4" s="59" t="s">
        <v>248</v>
      </c>
      <c r="H4" s="59"/>
      <c r="I4" s="43"/>
      <c r="J4" s="43"/>
      <c r="K4" s="43"/>
      <c r="L4" s="43"/>
      <c r="M4" s="43"/>
      <c r="N4" s="43"/>
      <c r="O4" s="43"/>
      <c r="P4" s="43"/>
      <c r="Q4" s="43"/>
      <c r="R4" s="43"/>
      <c r="S4" s="43"/>
      <c r="T4" s="43"/>
      <c r="U4" s="43"/>
      <c r="V4" s="43"/>
      <c r="W4" s="43"/>
      <c r="X4" s="43"/>
      <c r="Y4" s="43"/>
    </row>
    <row r="5">
      <c r="A5" s="139"/>
      <c r="B5" s="49"/>
      <c r="C5" s="148" t="s">
        <v>176</v>
      </c>
      <c r="D5" s="178">
        <v>0.0</v>
      </c>
      <c r="E5" s="179">
        <f>'Ratios 2022'!D8</f>
        <v>34.22336776</v>
      </c>
      <c r="F5" s="179">
        <f>'Ratios 2023'!D8</f>
        <v>15.35059451</v>
      </c>
      <c r="G5" s="179">
        <f>average(D5:F5)</f>
        <v>16.52465409</v>
      </c>
      <c r="H5" s="150" t="s">
        <v>183</v>
      </c>
      <c r="I5" s="43"/>
      <c r="J5" s="43"/>
      <c r="K5" s="43"/>
      <c r="L5" s="43"/>
      <c r="M5" s="43"/>
      <c r="N5" s="43"/>
      <c r="O5" s="43"/>
      <c r="P5" s="43"/>
      <c r="Q5" s="43"/>
      <c r="R5" s="43"/>
      <c r="S5" s="43"/>
      <c r="T5" s="43"/>
      <c r="U5" s="43"/>
      <c r="V5" s="43"/>
      <c r="W5" s="43"/>
      <c r="X5" s="43"/>
      <c r="Y5" s="43"/>
    </row>
    <row r="6">
      <c r="A6" s="139"/>
      <c r="B6" s="52"/>
      <c r="C6" s="45"/>
      <c r="D6" s="45"/>
      <c r="E6" s="45"/>
      <c r="F6" s="180"/>
      <c r="G6" s="180"/>
      <c r="H6" s="180"/>
      <c r="I6" s="43"/>
      <c r="J6" s="43"/>
      <c r="K6" s="43"/>
      <c r="L6" s="43"/>
      <c r="M6" s="43"/>
      <c r="N6" s="43"/>
      <c r="O6" s="43"/>
      <c r="P6" s="43"/>
      <c r="Q6" s="43"/>
      <c r="R6" s="43"/>
      <c r="S6" s="43"/>
      <c r="T6" s="43"/>
      <c r="U6" s="43"/>
      <c r="V6" s="43"/>
      <c r="W6" s="43"/>
      <c r="X6" s="43"/>
      <c r="Y6" s="43"/>
    </row>
    <row r="7">
      <c r="A7" s="141" t="s">
        <v>184</v>
      </c>
      <c r="B7" s="5"/>
      <c r="C7" s="181"/>
      <c r="D7" s="181"/>
      <c r="E7" s="181"/>
      <c r="F7" s="181"/>
      <c r="G7" s="181"/>
      <c r="H7" s="181"/>
      <c r="I7" s="43"/>
      <c r="J7" s="43"/>
      <c r="K7" s="43"/>
      <c r="L7" s="43"/>
      <c r="M7" s="43"/>
      <c r="N7" s="43"/>
      <c r="O7" s="43"/>
      <c r="P7" s="43"/>
      <c r="Q7" s="43"/>
      <c r="R7" s="43"/>
      <c r="S7" s="43"/>
      <c r="T7" s="43"/>
      <c r="U7" s="43"/>
      <c r="V7" s="43"/>
      <c r="W7" s="43"/>
      <c r="X7" s="43"/>
      <c r="Y7" s="43"/>
    </row>
    <row r="8">
      <c r="A8" s="139"/>
      <c r="B8" s="144" t="s">
        <v>185</v>
      </c>
      <c r="C8" s="71"/>
      <c r="D8" s="71"/>
      <c r="E8" s="180"/>
      <c r="F8" s="180"/>
      <c r="G8" s="180"/>
      <c r="H8" s="180"/>
      <c r="I8" s="43"/>
      <c r="J8" s="43"/>
      <c r="K8" s="43"/>
      <c r="L8" s="43"/>
      <c r="M8" s="43"/>
      <c r="N8" s="43"/>
      <c r="O8" s="43"/>
      <c r="P8" s="43"/>
      <c r="Q8" s="43"/>
      <c r="R8" s="43"/>
      <c r="S8" s="43"/>
      <c r="T8" s="43"/>
      <c r="U8" s="43"/>
      <c r="V8" s="43"/>
      <c r="W8" s="43"/>
      <c r="X8" s="43"/>
      <c r="Y8" s="43"/>
    </row>
    <row r="9">
      <c r="A9" s="139"/>
      <c r="B9" s="49"/>
      <c r="C9" s="45"/>
      <c r="D9" s="45" t="s">
        <v>245</v>
      </c>
      <c r="E9" s="45" t="s">
        <v>246</v>
      </c>
      <c r="F9" s="45" t="s">
        <v>247</v>
      </c>
      <c r="G9" s="59" t="s">
        <v>248</v>
      </c>
      <c r="H9" s="59"/>
      <c r="I9" s="43"/>
      <c r="J9" s="43"/>
      <c r="K9" s="43"/>
      <c r="L9" s="43"/>
      <c r="M9" s="43"/>
      <c r="N9" s="43"/>
      <c r="O9" s="43"/>
      <c r="P9" s="43"/>
      <c r="Q9" s="43"/>
      <c r="R9" s="43"/>
      <c r="S9" s="43"/>
      <c r="T9" s="43"/>
      <c r="U9" s="43"/>
      <c r="V9" s="43"/>
      <c r="W9" s="43"/>
      <c r="X9" s="43"/>
      <c r="Y9" s="43"/>
    </row>
    <row r="10">
      <c r="A10" s="139"/>
      <c r="B10" s="49"/>
      <c r="C10" s="148" t="s">
        <v>184</v>
      </c>
      <c r="D10" s="149">
        <v>0.0</v>
      </c>
      <c r="E10" s="149">
        <f>'Ratios 2022'!D14</f>
        <v>31.61405329</v>
      </c>
      <c r="F10" s="149">
        <f>'Ratios 2023'!D14</f>
        <v>16.04568865</v>
      </c>
      <c r="G10" s="179">
        <f>average(D10:F10)</f>
        <v>15.88658065</v>
      </c>
      <c r="H10" s="150" t="s">
        <v>183</v>
      </c>
      <c r="I10" s="43"/>
      <c r="J10" s="43"/>
      <c r="K10" s="43"/>
      <c r="L10" s="43"/>
      <c r="M10" s="43"/>
      <c r="N10" s="43"/>
      <c r="O10" s="43"/>
      <c r="P10" s="43"/>
      <c r="Q10" s="43"/>
      <c r="R10" s="43"/>
      <c r="S10" s="43"/>
      <c r="T10" s="43"/>
      <c r="U10" s="43"/>
      <c r="V10" s="43"/>
      <c r="W10" s="43"/>
      <c r="X10" s="43"/>
      <c r="Y10" s="43"/>
    </row>
    <row r="11">
      <c r="A11" s="139"/>
      <c r="B11" s="52"/>
      <c r="C11" s="45"/>
      <c r="D11" s="45"/>
      <c r="E11" s="45"/>
      <c r="F11" s="180"/>
      <c r="G11" s="180"/>
      <c r="H11" s="180"/>
      <c r="I11" s="43"/>
      <c r="J11" s="43"/>
      <c r="K11" s="43"/>
      <c r="L11" s="43"/>
      <c r="M11" s="43"/>
      <c r="N11" s="43"/>
      <c r="O11" s="43"/>
      <c r="P11" s="43"/>
      <c r="Q11" s="43"/>
      <c r="R11" s="43"/>
      <c r="S11" s="43"/>
      <c r="T11" s="43"/>
      <c r="U11" s="43"/>
      <c r="V11" s="43"/>
      <c r="W11" s="43"/>
      <c r="X11" s="43"/>
      <c r="Y11" s="43"/>
    </row>
    <row r="12">
      <c r="A12" s="141" t="s">
        <v>189</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190</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245</v>
      </c>
      <c r="E14" s="45" t="s">
        <v>246</v>
      </c>
      <c r="F14" s="45" t="s">
        <v>247</v>
      </c>
      <c r="G14" s="59" t="s">
        <v>248</v>
      </c>
      <c r="H14" s="59"/>
      <c r="I14" s="43"/>
      <c r="J14" s="43"/>
      <c r="K14" s="43"/>
      <c r="L14" s="43"/>
      <c r="M14" s="43"/>
      <c r="N14" s="43"/>
      <c r="O14" s="43"/>
      <c r="P14" s="43"/>
      <c r="Q14" s="43"/>
      <c r="R14" s="43"/>
      <c r="S14" s="43"/>
      <c r="T14" s="43"/>
      <c r="U14" s="43"/>
      <c r="V14" s="43"/>
      <c r="W14" s="43"/>
      <c r="X14" s="43"/>
      <c r="Y14" s="43"/>
    </row>
    <row r="15">
      <c r="A15" s="139"/>
      <c r="B15" s="49"/>
      <c r="C15" s="148" t="s">
        <v>192</v>
      </c>
      <c r="D15" s="182">
        <v>0.0</v>
      </c>
      <c r="E15" s="183">
        <f>'Ratios 2022'!D20</f>
        <v>1.858278851</v>
      </c>
      <c r="F15" s="183">
        <f>'Ratios 2023'!D20</f>
        <v>1.191296501</v>
      </c>
      <c r="G15" s="179">
        <f>average(D15:F15)</f>
        <v>1.016525117</v>
      </c>
      <c r="H15" s="150" t="s">
        <v>183</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194</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195</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245</v>
      </c>
      <c r="E19" s="45" t="s">
        <v>246</v>
      </c>
      <c r="F19" s="45" t="s">
        <v>247</v>
      </c>
      <c r="G19" s="59" t="s">
        <v>248</v>
      </c>
      <c r="H19" s="59"/>
      <c r="I19" s="43"/>
      <c r="J19" s="43"/>
      <c r="K19" s="43"/>
      <c r="L19" s="43"/>
      <c r="M19" s="43"/>
      <c r="N19" s="43"/>
      <c r="O19" s="43"/>
      <c r="P19" s="43"/>
      <c r="Q19" s="43"/>
      <c r="R19" s="43"/>
      <c r="S19" s="43"/>
      <c r="T19" s="43"/>
      <c r="U19" s="43"/>
      <c r="V19" s="43"/>
      <c r="W19" s="43"/>
      <c r="X19" s="43"/>
      <c r="Y19" s="43"/>
    </row>
    <row r="20">
      <c r="A20" s="139"/>
      <c r="B20" s="49"/>
      <c r="C20" s="148" t="s">
        <v>194</v>
      </c>
      <c r="D20" s="163">
        <v>0.0</v>
      </c>
      <c r="E20" s="163">
        <f>'Ratios 2022'!D26</f>
        <v>0.994908431</v>
      </c>
      <c r="F20" s="163">
        <f>'Ratios 2023'!D26</f>
        <v>0.9427392418</v>
      </c>
      <c r="G20" s="184">
        <f>average(D20:F20)</f>
        <v>0.6458825576</v>
      </c>
      <c r="H20" s="150" t="s">
        <v>198</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199</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200</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245</v>
      </c>
      <c r="E24" s="45" t="s">
        <v>246</v>
      </c>
      <c r="F24" s="45" t="s">
        <v>247</v>
      </c>
      <c r="G24" s="59" t="s">
        <v>248</v>
      </c>
      <c r="H24" s="59"/>
      <c r="I24" s="43"/>
      <c r="J24" s="43"/>
      <c r="K24" s="43"/>
      <c r="L24" s="43"/>
      <c r="M24" s="43"/>
      <c r="N24" s="43"/>
      <c r="O24" s="43"/>
      <c r="P24" s="43"/>
      <c r="Q24" s="43"/>
      <c r="R24" s="43"/>
      <c r="S24" s="43"/>
      <c r="T24" s="43"/>
      <c r="U24" s="43"/>
      <c r="V24" s="43"/>
      <c r="W24" s="43"/>
      <c r="X24" s="43"/>
      <c r="Y24" s="43"/>
    </row>
    <row r="25">
      <c r="A25" s="139"/>
      <c r="B25" s="49"/>
      <c r="C25" s="148" t="s">
        <v>204</v>
      </c>
      <c r="D25" s="163">
        <v>0.0</v>
      </c>
      <c r="E25" s="163">
        <f>'Ratios 2022'!D33</f>
        <v>0.5897256668</v>
      </c>
      <c r="F25" s="163">
        <f>'Ratios 2023'!D33</f>
        <v>0.7315427932</v>
      </c>
      <c r="G25" s="184">
        <f>average(D25:F25)</f>
        <v>0.44042282</v>
      </c>
      <c r="H25" s="150" t="s">
        <v>205</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206</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207</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245</v>
      </c>
      <c r="E29" s="45" t="s">
        <v>246</v>
      </c>
      <c r="F29" s="45" t="s">
        <v>247</v>
      </c>
      <c r="G29" s="59" t="s">
        <v>248</v>
      </c>
      <c r="H29" s="59"/>
      <c r="I29" s="43"/>
      <c r="J29" s="43"/>
      <c r="K29" s="43"/>
      <c r="L29" s="43"/>
      <c r="M29" s="43"/>
      <c r="N29" s="43"/>
      <c r="O29" s="43"/>
      <c r="P29" s="43"/>
      <c r="Q29" s="43"/>
      <c r="R29" s="43"/>
      <c r="S29" s="43"/>
      <c r="T29" s="43"/>
      <c r="U29" s="43"/>
      <c r="V29" s="43"/>
      <c r="W29" s="43"/>
      <c r="X29" s="43"/>
      <c r="Y29" s="43"/>
    </row>
    <row r="30">
      <c r="A30" s="139"/>
      <c r="B30" s="49"/>
      <c r="C30" s="148" t="s">
        <v>206</v>
      </c>
      <c r="D30" s="163">
        <v>0.0</v>
      </c>
      <c r="E30" s="163">
        <f>'Ratios 2022'!D38</f>
        <v>0.1697279771</v>
      </c>
      <c r="F30" s="163">
        <f>'Ratios 2023'!D38</f>
        <v>0.189804927</v>
      </c>
      <c r="G30" s="184">
        <f>average(D30:F30)</f>
        <v>0.1198443014</v>
      </c>
      <c r="H30" s="150" t="s">
        <v>209</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210</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211</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245</v>
      </c>
      <c r="E34" s="45" t="s">
        <v>246</v>
      </c>
      <c r="F34" s="45" t="s">
        <v>247</v>
      </c>
      <c r="G34" s="59" t="s">
        <v>248</v>
      </c>
      <c r="H34" s="59"/>
      <c r="I34" s="43"/>
      <c r="J34" s="43"/>
      <c r="K34" s="43"/>
      <c r="L34" s="43"/>
      <c r="M34" s="43"/>
      <c r="N34" s="43"/>
      <c r="O34" s="43"/>
      <c r="P34" s="43"/>
      <c r="Q34" s="43"/>
      <c r="R34" s="43"/>
      <c r="S34" s="43"/>
      <c r="T34" s="43"/>
      <c r="U34" s="43"/>
      <c r="V34" s="43"/>
      <c r="W34" s="43"/>
      <c r="X34" s="43"/>
      <c r="Y34" s="43"/>
    </row>
    <row r="35">
      <c r="A35" s="139"/>
      <c r="B35" s="49"/>
      <c r="C35" s="148" t="s">
        <v>249</v>
      </c>
      <c r="D35" s="163">
        <v>0.0</v>
      </c>
      <c r="E35" s="163">
        <f>'Ratios 2022'!E41</f>
        <v>0.7594268286</v>
      </c>
      <c r="F35" s="163">
        <f>'Ratios 2023'!E41</f>
        <v>0.8324163768</v>
      </c>
      <c r="G35" s="184">
        <f t="shared" ref="G35:G37" si="1">average(D35:F35)</f>
        <v>0.5306144018</v>
      </c>
      <c r="H35" s="184"/>
      <c r="I35" s="43"/>
      <c r="J35" s="43"/>
      <c r="K35" s="43"/>
      <c r="L35" s="43"/>
      <c r="M35" s="43"/>
      <c r="N35" s="43"/>
      <c r="O35" s="43"/>
      <c r="P35" s="43"/>
      <c r="Q35" s="43"/>
      <c r="R35" s="43"/>
      <c r="S35" s="43"/>
      <c r="T35" s="43"/>
      <c r="U35" s="43"/>
      <c r="V35" s="43"/>
      <c r="W35" s="43"/>
      <c r="X35" s="43"/>
      <c r="Y35" s="43"/>
    </row>
    <row r="36">
      <c r="A36" s="139"/>
      <c r="B36" s="52"/>
      <c r="C36" s="148" t="s">
        <v>213</v>
      </c>
      <c r="D36" s="163">
        <v>0.0</v>
      </c>
      <c r="E36" s="163">
        <f>'Ratios 2022'!E42</f>
        <v>0.1412455014</v>
      </c>
      <c r="F36" s="163">
        <f>'Ratios 2023'!E42</f>
        <v>0.02932072367</v>
      </c>
      <c r="G36" s="184">
        <f t="shared" si="1"/>
        <v>0.05685540836</v>
      </c>
      <c r="H36" s="184"/>
      <c r="I36" s="43"/>
      <c r="J36" s="43"/>
      <c r="K36" s="43"/>
      <c r="L36" s="43"/>
      <c r="M36" s="43"/>
      <c r="N36" s="43"/>
      <c r="O36" s="43"/>
      <c r="P36" s="43"/>
      <c r="Q36" s="43"/>
      <c r="R36" s="43"/>
      <c r="S36" s="43"/>
      <c r="T36" s="43"/>
      <c r="U36" s="43"/>
      <c r="V36" s="43"/>
      <c r="W36" s="43"/>
      <c r="X36" s="43"/>
      <c r="Y36" s="43"/>
    </row>
    <row r="37">
      <c r="A37" s="139"/>
      <c r="B37" s="185"/>
      <c r="C37" s="148" t="s">
        <v>214</v>
      </c>
      <c r="D37" s="163">
        <v>0.0</v>
      </c>
      <c r="E37" s="163">
        <f>'Ratios 2022'!E43</f>
        <v>0.09932767</v>
      </c>
      <c r="F37" s="163">
        <f>'Ratios 2023'!E43</f>
        <v>0.1382628995</v>
      </c>
      <c r="G37" s="184">
        <f t="shared" si="1"/>
        <v>0.07919685651</v>
      </c>
      <c r="H37" s="184"/>
      <c r="I37" s="43"/>
      <c r="J37" s="43"/>
      <c r="K37" s="43"/>
      <c r="L37" s="43"/>
      <c r="M37" s="43"/>
      <c r="N37" s="43"/>
      <c r="O37" s="43"/>
      <c r="P37" s="43"/>
      <c r="Q37" s="43"/>
      <c r="R37" s="43"/>
      <c r="S37" s="43"/>
      <c r="T37" s="43"/>
      <c r="U37" s="43"/>
      <c r="V37" s="43"/>
      <c r="W37" s="43"/>
      <c r="X37" s="43"/>
      <c r="Y37" s="43"/>
    </row>
    <row r="38">
      <c r="A38" s="139"/>
      <c r="B38" s="185"/>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215</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216</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245</v>
      </c>
      <c r="E41" s="45" t="s">
        <v>246</v>
      </c>
      <c r="F41" s="45" t="s">
        <v>247</v>
      </c>
      <c r="G41" s="59" t="s">
        <v>248</v>
      </c>
      <c r="H41" s="59"/>
      <c r="I41" s="43"/>
      <c r="J41" s="43"/>
      <c r="K41" s="43"/>
      <c r="L41" s="43"/>
      <c r="M41" s="43"/>
      <c r="N41" s="43"/>
      <c r="O41" s="43"/>
      <c r="P41" s="43"/>
      <c r="Q41" s="43"/>
      <c r="R41" s="43"/>
      <c r="S41" s="43"/>
      <c r="T41" s="43"/>
      <c r="U41" s="43"/>
      <c r="V41" s="43"/>
      <c r="W41" s="43"/>
      <c r="X41" s="43"/>
      <c r="Y41" s="43"/>
    </row>
    <row r="42">
      <c r="A42" s="139"/>
      <c r="B42" s="49"/>
      <c r="C42" s="148" t="s">
        <v>219</v>
      </c>
      <c r="D42" s="166">
        <v>0.0</v>
      </c>
      <c r="E42" s="166">
        <f>'Ratios 2022'!D49</f>
        <v>8.489461244</v>
      </c>
      <c r="F42" s="166">
        <f>'Ratios 2023'!D49</f>
        <v>6.050948857</v>
      </c>
      <c r="G42" s="186">
        <f>average(D42:F42)</f>
        <v>4.846803367</v>
      </c>
      <c r="H42" s="150" t="s">
        <v>220</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221</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222</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245</v>
      </c>
      <c r="E46" s="45" t="s">
        <v>246</v>
      </c>
      <c r="F46" s="45" t="s">
        <v>247</v>
      </c>
      <c r="G46" s="59" t="s">
        <v>248</v>
      </c>
      <c r="H46" s="59"/>
      <c r="I46" s="43"/>
      <c r="J46" s="43"/>
      <c r="K46" s="43"/>
      <c r="L46" s="43"/>
      <c r="M46" s="43"/>
      <c r="N46" s="43"/>
      <c r="O46" s="43"/>
      <c r="P46" s="43"/>
      <c r="Q46" s="43"/>
      <c r="R46" s="43"/>
      <c r="S46" s="43"/>
      <c r="T46" s="43"/>
      <c r="U46" s="43"/>
      <c r="V46" s="43"/>
      <c r="W46" s="43"/>
      <c r="X46" s="43"/>
      <c r="Y46" s="43"/>
    </row>
    <row r="47">
      <c r="A47" s="139"/>
      <c r="B47" s="49"/>
      <c r="C47" s="148" t="s">
        <v>225</v>
      </c>
      <c r="D47" s="149">
        <v>0.0</v>
      </c>
      <c r="E47" s="149">
        <f>'Ratios 2022'!D54</f>
        <v>24.9787919</v>
      </c>
      <c r="F47" s="149">
        <f>'Ratios 2023'!D54</f>
        <v>28.90254075</v>
      </c>
      <c r="G47" s="179">
        <f>average(D47:F47)</f>
        <v>17.96044422</v>
      </c>
      <c r="H47" s="150" t="s">
        <v>226</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227</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228</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245</v>
      </c>
      <c r="E51" s="45" t="s">
        <v>246</v>
      </c>
      <c r="F51" s="45" t="s">
        <v>247</v>
      </c>
      <c r="G51" s="59" t="s">
        <v>248</v>
      </c>
      <c r="H51" s="59"/>
      <c r="I51" s="43"/>
      <c r="J51" s="43"/>
      <c r="K51" s="43"/>
      <c r="L51" s="43"/>
      <c r="M51" s="43"/>
      <c r="N51" s="43"/>
      <c r="O51" s="43"/>
      <c r="P51" s="43"/>
      <c r="Q51" s="43"/>
      <c r="R51" s="43"/>
      <c r="S51" s="43"/>
      <c r="T51" s="43"/>
      <c r="U51" s="43"/>
      <c r="V51" s="43"/>
      <c r="W51" s="43"/>
      <c r="X51" s="43"/>
      <c r="Y51" s="43"/>
    </row>
    <row r="52">
      <c r="A52" s="139"/>
      <c r="B52" s="49"/>
      <c r="C52" s="148" t="s">
        <v>231</v>
      </c>
      <c r="D52" s="187">
        <v>0.0</v>
      </c>
      <c r="E52" s="187">
        <f>'Ratios 2022'!D59</f>
        <v>0</v>
      </c>
      <c r="F52" s="187">
        <f>'Ratios 2023'!D59</f>
        <v>0</v>
      </c>
      <c r="G52" s="188">
        <f>average(D52:F52)</f>
        <v>0</v>
      </c>
      <c r="H52" s="150" t="s">
        <v>232</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ADVANCEMENT PROJECT</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ADVANCEMENT PROJECT</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0</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79</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96</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0</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ADVANCEMENT PROJECT</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0</v>
      </c>
      <c r="D7" s="99">
        <v>0.0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108</v>
      </c>
      <c r="C9" s="98">
        <f t="shared" si="1"/>
        <v>0</v>
      </c>
      <c r="D9" s="99">
        <v>0.0</v>
      </c>
      <c r="E9" s="99">
        <v>0.0</v>
      </c>
      <c r="F9" s="99">
        <v>0.0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0</v>
      </c>
      <c r="D11" s="99">
        <v>0.0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0</v>
      </c>
      <c r="D12" s="99">
        <v>0.0</v>
      </c>
      <c r="E12" s="99">
        <v>0.0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0</v>
      </c>
      <c r="D20" s="99">
        <v>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0</v>
      </c>
      <c r="D22" s="99">
        <v>0.0</v>
      </c>
      <c r="E22" s="99">
        <v>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102"/>
      <c r="C34" s="98">
        <f t="shared" si="1"/>
        <v>0</v>
      </c>
      <c r="D34" s="99">
        <v>0.0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3"/>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3"/>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3"/>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133</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134</v>
      </c>
      <c r="C40" s="104">
        <f t="shared" ref="C40:F40" si="2">sum(C3:C39)</f>
        <v>0</v>
      </c>
      <c r="D40" s="104">
        <f t="shared" si="2"/>
        <v>0</v>
      </c>
      <c r="E40" s="104">
        <f t="shared" si="2"/>
        <v>0</v>
      </c>
      <c r="F40" s="104">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ADVANCEMENT PROJECT</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135</v>
      </c>
      <c r="B2" s="45">
        <v>1.0</v>
      </c>
      <c r="C2" s="46" t="s">
        <v>136</v>
      </c>
      <c r="D2" s="111"/>
      <c r="E2" s="112">
        <v>0.0</v>
      </c>
      <c r="F2" s="43"/>
      <c r="G2" s="43"/>
      <c r="H2" s="43"/>
      <c r="I2" s="43"/>
      <c r="J2" s="43"/>
      <c r="K2" s="43"/>
      <c r="L2" s="43"/>
      <c r="M2" s="43"/>
      <c r="N2" s="43"/>
      <c r="O2" s="43"/>
      <c r="P2" s="43"/>
      <c r="Q2" s="43"/>
      <c r="R2" s="43"/>
      <c r="S2" s="43"/>
      <c r="T2" s="43"/>
      <c r="U2" s="43"/>
      <c r="V2" s="43"/>
      <c r="W2" s="43"/>
      <c r="X2" s="43"/>
      <c r="Y2" s="43"/>
      <c r="Z2" s="43"/>
    </row>
    <row r="3">
      <c r="A3" s="49"/>
      <c r="B3" s="45">
        <v>2.0</v>
      </c>
      <c r="C3" s="46" t="s">
        <v>137</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138</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139</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140</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141</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142</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143</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144</v>
      </c>
      <c r="D10" s="111"/>
      <c r="E10" s="112">
        <v>0.0</v>
      </c>
      <c r="F10" s="43"/>
      <c r="G10" s="43"/>
      <c r="H10" s="43"/>
      <c r="I10" s="43"/>
      <c r="J10" s="43"/>
      <c r="K10" s="43"/>
      <c r="L10" s="43"/>
      <c r="M10" s="43"/>
      <c r="N10" s="43"/>
      <c r="O10" s="43"/>
      <c r="P10" s="43"/>
      <c r="Q10" s="43"/>
      <c r="R10" s="43"/>
      <c r="S10" s="43"/>
      <c r="T10" s="43"/>
      <c r="U10" s="43"/>
      <c r="V10" s="43"/>
      <c r="W10" s="43"/>
      <c r="X10" s="43"/>
      <c r="Y10" s="43"/>
      <c r="Z10" s="43"/>
    </row>
    <row r="11">
      <c r="A11" s="49"/>
      <c r="B11" s="45" t="s">
        <v>145</v>
      </c>
      <c r="C11" s="46" t="s">
        <v>146</v>
      </c>
      <c r="D11" s="112">
        <v>0.0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147</v>
      </c>
      <c r="C12" s="46" t="s">
        <v>148</v>
      </c>
      <c r="D12" s="112">
        <v>0.0</v>
      </c>
      <c r="E12" s="109">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149</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150</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151</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152</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153</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154</v>
      </c>
      <c r="D18" s="114"/>
      <c r="E18" s="115">
        <f>sum(E2:E17)</f>
        <v>0</v>
      </c>
      <c r="F18" s="43"/>
      <c r="G18" s="43"/>
      <c r="H18" s="43"/>
      <c r="I18" s="43"/>
      <c r="J18" s="43"/>
      <c r="K18" s="43"/>
      <c r="L18" s="43"/>
      <c r="M18" s="43"/>
      <c r="N18" s="43"/>
      <c r="O18" s="43"/>
      <c r="P18" s="43"/>
      <c r="Q18" s="43"/>
      <c r="R18" s="43"/>
      <c r="S18" s="43"/>
      <c r="T18" s="43"/>
      <c r="U18" s="43"/>
      <c r="V18" s="43"/>
      <c r="W18" s="43"/>
      <c r="X18" s="43"/>
      <c r="Y18" s="43"/>
      <c r="Z18" s="43"/>
    </row>
    <row r="19">
      <c r="A19" s="44" t="s">
        <v>155</v>
      </c>
      <c r="B19" s="116">
        <v>17.0</v>
      </c>
      <c r="C19" s="117" t="s">
        <v>156</v>
      </c>
      <c r="D19" s="118"/>
      <c r="E19" s="112">
        <v>0.0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157</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158</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159</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160</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161</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162</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163</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164</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165</v>
      </c>
      <c r="D28" s="126"/>
      <c r="E28" s="127">
        <f>sum(E19:E27)</f>
        <v>0</v>
      </c>
      <c r="F28" s="43"/>
      <c r="G28" s="43"/>
      <c r="H28" s="43"/>
      <c r="I28" s="43"/>
      <c r="J28" s="43"/>
      <c r="K28" s="43"/>
      <c r="L28" s="43"/>
      <c r="M28" s="43"/>
      <c r="N28" s="43"/>
      <c r="O28" s="43"/>
      <c r="P28" s="43"/>
      <c r="Q28" s="43"/>
      <c r="R28" s="43"/>
      <c r="S28" s="43"/>
      <c r="T28" s="43"/>
      <c r="U28" s="43"/>
      <c r="V28" s="43"/>
      <c r="W28" s="43"/>
      <c r="X28" s="43"/>
      <c r="Y28" s="43"/>
      <c r="Z28" s="43"/>
    </row>
    <row r="29">
      <c r="A29" s="65" t="s">
        <v>166</v>
      </c>
      <c r="B29" s="128"/>
      <c r="C29" s="129" t="s">
        <v>167</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168</v>
      </c>
      <c r="D30" s="118"/>
      <c r="E30" s="112">
        <v>0.0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169</v>
      </c>
      <c r="D31" s="118"/>
      <c r="E31" s="112">
        <v>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170</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171</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172</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173</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174</v>
      </c>
      <c r="D36" s="132"/>
      <c r="E36" s="127">
        <f>sum(E30:E35)</f>
        <v>0</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175</v>
      </c>
      <c r="D37" s="136"/>
      <c r="E37" s="137">
        <f>E36+E28</f>
        <v>0</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ADVANCEMENT PROJECT</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176</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177</v>
      </c>
      <c r="C3" s="145" t="s">
        <v>178</v>
      </c>
      <c r="D3" s="146">
        <f>'Expenses 2021'!C40</f>
        <v>0</v>
      </c>
      <c r="E3" s="147"/>
      <c r="F3" s="43"/>
      <c r="G3" s="43"/>
      <c r="H3" s="43"/>
      <c r="I3" s="43"/>
      <c r="J3" s="43"/>
      <c r="K3" s="43"/>
      <c r="L3" s="43"/>
      <c r="M3" s="43"/>
      <c r="N3" s="43"/>
      <c r="O3" s="43"/>
      <c r="P3" s="43"/>
      <c r="Q3" s="43"/>
      <c r="R3" s="43"/>
      <c r="S3" s="43"/>
      <c r="T3" s="43"/>
      <c r="U3" s="43"/>
      <c r="V3" s="43"/>
      <c r="W3" s="43"/>
      <c r="X3" s="43"/>
      <c r="Y3" s="43"/>
    </row>
    <row r="4">
      <c r="A4" s="139"/>
      <c r="B4" s="49"/>
      <c r="C4" s="145" t="s">
        <v>179</v>
      </c>
      <c r="D4" s="146">
        <f>'Expenses 2021'!C31</f>
        <v>0</v>
      </c>
      <c r="E4" s="147"/>
      <c r="F4" s="43"/>
      <c r="G4" s="43"/>
      <c r="H4" s="43"/>
      <c r="I4" s="43"/>
      <c r="J4" s="43"/>
      <c r="K4" s="43"/>
      <c r="L4" s="43"/>
      <c r="M4" s="43"/>
      <c r="N4" s="43"/>
      <c r="O4" s="43"/>
      <c r="P4" s="43"/>
      <c r="Q4" s="43"/>
      <c r="R4" s="43"/>
      <c r="S4" s="43"/>
      <c r="T4" s="43"/>
      <c r="U4" s="43"/>
      <c r="V4" s="43"/>
      <c r="W4" s="43"/>
      <c r="X4" s="43"/>
      <c r="Y4" s="43"/>
    </row>
    <row r="5">
      <c r="A5" s="139"/>
      <c r="B5" s="49"/>
      <c r="C5" s="145" t="s">
        <v>180</v>
      </c>
      <c r="D5" s="146">
        <f>D3-D4</f>
        <v>0</v>
      </c>
      <c r="E5" s="147"/>
      <c r="F5" s="43"/>
      <c r="G5" s="43"/>
      <c r="H5" s="43"/>
      <c r="I5" s="43"/>
      <c r="J5" s="43"/>
      <c r="K5" s="43"/>
      <c r="L5" s="43"/>
      <c r="M5" s="43"/>
      <c r="N5" s="43"/>
      <c r="O5" s="43"/>
      <c r="P5" s="43"/>
      <c r="Q5" s="43"/>
      <c r="R5" s="43"/>
      <c r="S5" s="43"/>
      <c r="T5" s="43"/>
      <c r="U5" s="43"/>
      <c r="V5" s="43"/>
      <c r="W5" s="43"/>
      <c r="X5" s="43"/>
      <c r="Y5" s="43"/>
    </row>
    <row r="6">
      <c r="A6" s="139"/>
      <c r="B6" s="49"/>
      <c r="C6" s="145" t="s">
        <v>181</v>
      </c>
      <c r="D6" s="146">
        <f>D5/12</f>
        <v>0</v>
      </c>
      <c r="E6" s="147"/>
      <c r="F6" s="43"/>
      <c r="G6" s="43"/>
      <c r="H6" s="43"/>
      <c r="I6" s="43"/>
      <c r="J6" s="43"/>
      <c r="K6" s="43"/>
      <c r="L6" s="43"/>
      <c r="M6" s="43"/>
      <c r="N6" s="43"/>
      <c r="O6" s="43"/>
      <c r="P6" s="43"/>
      <c r="Q6" s="43"/>
      <c r="R6" s="43"/>
      <c r="S6" s="43"/>
      <c r="T6" s="43"/>
      <c r="U6" s="43"/>
      <c r="V6" s="43"/>
      <c r="W6" s="43"/>
      <c r="X6" s="43"/>
      <c r="Y6" s="43"/>
    </row>
    <row r="7">
      <c r="A7" s="139"/>
      <c r="B7" s="49"/>
      <c r="C7" s="145" t="s">
        <v>182</v>
      </c>
      <c r="D7" s="75">
        <f>'Balance Sheet 2021'!E2+'Balance Sheet 2021'!E3</f>
        <v>0</v>
      </c>
      <c r="E7" s="147"/>
      <c r="F7" s="43"/>
      <c r="G7" s="43"/>
      <c r="H7" s="43"/>
      <c r="I7" s="43"/>
      <c r="J7" s="43"/>
      <c r="K7" s="43"/>
      <c r="L7" s="43"/>
      <c r="M7" s="43"/>
      <c r="N7" s="43"/>
      <c r="O7" s="43"/>
      <c r="P7" s="43"/>
      <c r="Q7" s="43"/>
      <c r="R7" s="43"/>
      <c r="S7" s="43"/>
      <c r="T7" s="43"/>
      <c r="U7" s="43"/>
      <c r="V7" s="43"/>
      <c r="W7" s="43"/>
      <c r="X7" s="43"/>
      <c r="Y7" s="43"/>
    </row>
    <row r="8">
      <c r="A8" s="139"/>
      <c r="B8" s="49"/>
      <c r="C8" s="148" t="s">
        <v>176</v>
      </c>
      <c r="D8" s="149" t="str">
        <f>D7/D6</f>
        <v>#DIV/0!</v>
      </c>
      <c r="E8" s="150" t="s">
        <v>183</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184</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185</v>
      </c>
      <c r="C11" s="145" t="s">
        <v>186</v>
      </c>
      <c r="D11" s="75">
        <f>'Balance Sheet 2021'!E30</f>
        <v>0</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187</v>
      </c>
      <c r="D12" s="75">
        <f>'Expenses 2021'!C40</f>
        <v>0</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188</v>
      </c>
      <c r="D13" s="146">
        <f>D12/12</f>
        <v>0</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184</v>
      </c>
      <c r="D14" s="149" t="str">
        <f>D11/D13</f>
        <v>#DIV/0!</v>
      </c>
      <c r="E14" s="150" t="s">
        <v>183</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189</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190</v>
      </c>
      <c r="C17" s="145" t="s">
        <v>191</v>
      </c>
      <c r="D17" s="75">
        <f>sum('Balance Sheet 2021'!E13:E15)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187</v>
      </c>
      <c r="D18" s="75">
        <f>'Expenses 2021'!C40</f>
        <v>0</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188</v>
      </c>
      <c r="D19" s="146">
        <f>D18/12</f>
        <v>0</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192</v>
      </c>
      <c r="D20" s="149" t="str">
        <f>D17/D19</f>
        <v>#DIV/0!</v>
      </c>
      <c r="E20" s="150" t="s">
        <v>183</v>
      </c>
      <c r="F20" s="43"/>
      <c r="G20" s="43"/>
      <c r="H20" s="43"/>
      <c r="I20" s="43"/>
      <c r="J20" s="43"/>
      <c r="K20" s="43"/>
      <c r="L20" s="43"/>
      <c r="M20" s="43"/>
      <c r="N20" s="43"/>
      <c r="O20" s="43"/>
      <c r="P20" s="43"/>
      <c r="Q20" s="43"/>
      <c r="R20" s="43"/>
      <c r="S20" s="43"/>
      <c r="T20" s="43"/>
      <c r="U20" s="43"/>
      <c r="V20" s="43"/>
      <c r="W20" s="43"/>
      <c r="X20" s="43"/>
      <c r="Y20" s="43"/>
    </row>
    <row r="21">
      <c r="A21" s="139"/>
      <c r="B21" s="49"/>
      <c r="C21" s="154" t="s">
        <v>193</v>
      </c>
      <c r="D21" s="155" t="str">
        <f>D20+D8</f>
        <v>#DIV/0!</v>
      </c>
      <c r="E21" s="156" t="s">
        <v>183</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194</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195</v>
      </c>
      <c r="C24" s="160"/>
      <c r="D24" s="161">
        <f>max('Revenues 2021'!E2:E7,'Revenues 2021'!F10:F15)</f>
        <v>0</v>
      </c>
      <c r="E24" s="162" t="s">
        <v>196</v>
      </c>
      <c r="F24" s="43"/>
      <c r="G24" s="43"/>
      <c r="H24" s="43"/>
      <c r="I24" s="43"/>
      <c r="J24" s="43"/>
      <c r="K24" s="43"/>
      <c r="L24" s="43"/>
      <c r="M24" s="43"/>
      <c r="N24" s="43"/>
      <c r="O24" s="43"/>
      <c r="P24" s="43"/>
      <c r="Q24" s="43"/>
      <c r="R24" s="43"/>
      <c r="S24" s="43"/>
      <c r="T24" s="43"/>
      <c r="U24" s="43"/>
      <c r="V24" s="43"/>
      <c r="W24" s="43"/>
      <c r="X24" s="43"/>
      <c r="Y24" s="43"/>
    </row>
    <row r="25">
      <c r="A25" s="139"/>
      <c r="B25" s="49"/>
      <c r="C25" s="145" t="s">
        <v>197</v>
      </c>
      <c r="D25" s="146">
        <f>'Revenues 2021'!F44</f>
        <v>0</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194</v>
      </c>
      <c r="D26" s="163" t="str">
        <f>D24/D25</f>
        <v>#DIV/0!</v>
      </c>
      <c r="E26" s="150" t="s">
        <v>198</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199</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200</v>
      </c>
      <c r="C29" s="145" t="s">
        <v>201</v>
      </c>
      <c r="D29" s="75">
        <f>SUM('Expenses 2021'!C7:C9)</f>
        <v>0</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202</v>
      </c>
      <c r="D30" s="75">
        <f>SUM('Expenses 2021'!C10:C12)</f>
        <v>0</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203</v>
      </c>
      <c r="D31" s="75">
        <f>sum(D29:D30)</f>
        <v>0</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178</v>
      </c>
      <c r="D32" s="75">
        <f>'Expenses 2021'!C40</f>
        <v>0</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204</v>
      </c>
      <c r="D33" s="163" t="str">
        <f>D31/D32</f>
        <v>#DIV/0!</v>
      </c>
      <c r="E33" s="150" t="s">
        <v>205</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206</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207</v>
      </c>
      <c r="C36" s="145" t="s">
        <v>208</v>
      </c>
      <c r="D36" s="75">
        <f>SUM('Expenses 2021'!C10:C11)</f>
        <v>0</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201</v>
      </c>
      <c r="D37" s="75">
        <f>SUM('Expenses 2021'!C7:C9)</f>
        <v>0</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206</v>
      </c>
      <c r="D38" s="163" t="str">
        <f>D36/D37</f>
        <v>#DIV/0!</v>
      </c>
      <c r="E38" s="150" t="s">
        <v>209</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210</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211</v>
      </c>
      <c r="C41" s="148" t="s">
        <v>212</v>
      </c>
      <c r="D41" s="75">
        <f>'Expenses 2021'!D40</f>
        <v>0</v>
      </c>
      <c r="E41" s="165" t="str">
        <f t="shared" ref="E41:E44" si="1">D41/$D$44</f>
        <v>#DIV/0!</v>
      </c>
      <c r="F41" s="43"/>
      <c r="G41" s="43"/>
      <c r="H41" s="43"/>
      <c r="I41" s="43"/>
      <c r="J41" s="43"/>
      <c r="K41" s="43"/>
      <c r="L41" s="43"/>
      <c r="M41" s="43"/>
      <c r="N41" s="43"/>
      <c r="O41" s="43"/>
      <c r="P41" s="43"/>
      <c r="Q41" s="43"/>
      <c r="R41" s="43"/>
      <c r="S41" s="43"/>
      <c r="T41" s="43"/>
      <c r="U41" s="43"/>
      <c r="V41" s="43"/>
      <c r="W41" s="43"/>
      <c r="X41" s="43"/>
      <c r="Y41" s="43"/>
    </row>
    <row r="42">
      <c r="A42" s="139"/>
      <c r="B42" s="49"/>
      <c r="C42" s="148" t="s">
        <v>213</v>
      </c>
      <c r="D42" s="146">
        <f>'Expenses 2021'!E40</f>
        <v>0</v>
      </c>
      <c r="E42" s="165" t="str">
        <f t="shared" si="1"/>
        <v>#DIV/0!</v>
      </c>
      <c r="F42" s="43"/>
      <c r="G42" s="43"/>
      <c r="H42" s="43"/>
      <c r="I42" s="43"/>
      <c r="J42" s="43"/>
      <c r="K42" s="43"/>
      <c r="L42" s="43"/>
      <c r="M42" s="43"/>
      <c r="N42" s="43"/>
      <c r="O42" s="43"/>
      <c r="P42" s="43"/>
      <c r="Q42" s="43"/>
      <c r="R42" s="43"/>
      <c r="S42" s="43"/>
      <c r="T42" s="43"/>
      <c r="U42" s="43"/>
      <c r="V42" s="43"/>
      <c r="W42" s="43"/>
      <c r="X42" s="43"/>
      <c r="Y42" s="43"/>
    </row>
    <row r="43">
      <c r="A43" s="139"/>
      <c r="B43" s="49"/>
      <c r="C43" s="148" t="s">
        <v>214</v>
      </c>
      <c r="D43" s="146">
        <f>'Expenses 2021'!F40</f>
        <v>0</v>
      </c>
      <c r="E43" s="165" t="str">
        <f t="shared" si="1"/>
        <v>#DIV/0!</v>
      </c>
      <c r="F43" s="43"/>
      <c r="G43" s="43"/>
      <c r="H43" s="43"/>
      <c r="I43" s="43"/>
      <c r="J43" s="43"/>
      <c r="K43" s="43"/>
      <c r="L43" s="43"/>
      <c r="M43" s="43"/>
      <c r="N43" s="43"/>
      <c r="O43" s="43"/>
      <c r="P43" s="43"/>
      <c r="Q43" s="43"/>
      <c r="R43" s="43"/>
      <c r="S43" s="43"/>
      <c r="T43" s="43"/>
      <c r="U43" s="43"/>
      <c r="V43" s="43"/>
      <c r="W43" s="43"/>
      <c r="X43" s="43"/>
      <c r="Y43" s="43"/>
    </row>
    <row r="44">
      <c r="A44" s="139"/>
      <c r="B44" s="49"/>
      <c r="C44" s="145" t="s">
        <v>178</v>
      </c>
      <c r="D44" s="146">
        <f>sum(D41:D43)</f>
        <v>0</v>
      </c>
      <c r="E44" s="165" t="str">
        <f t="shared" si="1"/>
        <v>#DIV/0!</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215</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216</v>
      </c>
      <c r="C47" s="145" t="s">
        <v>217</v>
      </c>
      <c r="D47" s="146">
        <f>'Revenues 2021'!F9</f>
        <v>0</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218</v>
      </c>
      <c r="D48" s="146">
        <f>'Expenses 2021'!F40</f>
        <v>0</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219</v>
      </c>
      <c r="D49" s="166" t="str">
        <f>D47/D48</f>
        <v>#DIV/0!</v>
      </c>
      <c r="E49" s="150" t="s">
        <v>220</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221</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222</v>
      </c>
      <c r="C52" s="145" t="s">
        <v>223</v>
      </c>
      <c r="D52" s="146">
        <f>sum('Balance Sheet 2021'!E2:E10)</f>
        <v>0</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224</v>
      </c>
      <c r="D53" s="146">
        <f>sum('Balance Sheet 2021'!E19:E22)</f>
        <v>0</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225</v>
      </c>
      <c r="D54" s="168" t="str">
        <f>D52/D53</f>
        <v>#DIV/0!</v>
      </c>
      <c r="E54" s="150" t="s">
        <v>226</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227</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228</v>
      </c>
      <c r="C57" s="145" t="s">
        <v>229</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230</v>
      </c>
      <c r="D58" s="146">
        <f>'Balance Sheet 2021'!E18</f>
        <v>0</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231</v>
      </c>
      <c r="D59" s="169" t="str">
        <f>D57/D58</f>
        <v>#DIV/0!</v>
      </c>
      <c r="E59" s="150" t="s">
        <v>232</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ADVANCEMENT PROJECT</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3465865.0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30570.0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3465865</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3783.0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233</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t="s">
        <v>234</v>
      </c>
      <c r="D39" s="74"/>
      <c r="E39" s="48">
        <v>13954.0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13954</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3483602</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ADVANCEMENT PROJECT</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1000</v>
      </c>
      <c r="D3" s="99">
        <v>1000.0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207522</v>
      </c>
      <c r="D7" s="99">
        <v>145900.0</v>
      </c>
      <c r="E7" s="99">
        <v>39024.0</v>
      </c>
      <c r="F7" s="99">
        <v>22598.0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108</v>
      </c>
      <c r="C9" s="98">
        <f t="shared" si="1"/>
        <v>1715184</v>
      </c>
      <c r="D9" s="99">
        <v>1462805.0</v>
      </c>
      <c r="E9" s="99">
        <v>29855.0</v>
      </c>
      <c r="F9" s="99">
        <v>222524.0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35493</v>
      </c>
      <c r="D10" s="99">
        <v>30698.0</v>
      </c>
      <c r="E10" s="99">
        <v>100.0</v>
      </c>
      <c r="F10" s="99">
        <v>4695.0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290844</v>
      </c>
      <c r="D11" s="99">
        <v>249551.0</v>
      </c>
      <c r="E11" s="99">
        <v>3358.0</v>
      </c>
      <c r="F11" s="99">
        <v>37935.0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174838</v>
      </c>
      <c r="D12" s="99">
        <v>146836.0</v>
      </c>
      <c r="E12" s="99">
        <v>5663.0</v>
      </c>
      <c r="F12" s="99">
        <v>22339.0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43443</v>
      </c>
      <c r="D15" s="99">
        <v>43443.0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14995</v>
      </c>
      <c r="D16" s="99">
        <v>12509.0</v>
      </c>
      <c r="E16" s="99">
        <v>570.0</v>
      </c>
      <c r="F16" s="99">
        <v>1916.0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580024</v>
      </c>
      <c r="D20" s="99">
        <v>546356.0</v>
      </c>
      <c r="E20" s="99">
        <v>6038.0</v>
      </c>
      <c r="F20" s="99">
        <v>27630.0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121127</v>
      </c>
      <c r="D22" s="99">
        <v>94317.0</v>
      </c>
      <c r="E22" s="99">
        <v>2569.0</v>
      </c>
      <c r="F22" s="99">
        <v>24241.0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10842</v>
      </c>
      <c r="D23" s="99">
        <v>9171.0</v>
      </c>
      <c r="E23" s="99">
        <v>341.0</v>
      </c>
      <c r="F23" s="99">
        <v>1330.0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176378</v>
      </c>
      <c r="D25" s="99">
        <v>148008.0</v>
      </c>
      <c r="E25" s="99">
        <v>5851.0</v>
      </c>
      <c r="F25" s="99">
        <v>22519.0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178447</v>
      </c>
      <c r="D26" s="99">
        <v>159194.0</v>
      </c>
      <c r="E26" s="99">
        <v>11048.0</v>
      </c>
      <c r="F26" s="99">
        <v>8205.0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15521</v>
      </c>
      <c r="D28" s="99">
        <v>12341.0</v>
      </c>
      <c r="E28" s="99">
        <v>2425.0</v>
      </c>
      <c r="F28" s="99">
        <v>755.0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3025</v>
      </c>
      <c r="D29" s="99">
        <v>1294.0</v>
      </c>
      <c r="E29" s="99">
        <v>710.0</v>
      </c>
      <c r="F29" s="99">
        <v>1021.0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40295</v>
      </c>
      <c r="D31" s="99">
        <v>22780.0</v>
      </c>
      <c r="E31" s="99">
        <v>13907.0</v>
      </c>
      <c r="F31" s="99">
        <v>3608.0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21399</v>
      </c>
      <c r="D32" s="99">
        <v>17971.0</v>
      </c>
      <c r="E32" s="99">
        <v>695.0</v>
      </c>
      <c r="F32" s="99">
        <v>2733.0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60" t="s">
        <v>235</v>
      </c>
      <c r="C34" s="98">
        <f t="shared" si="1"/>
        <v>457970</v>
      </c>
      <c r="D34" s="99">
        <v>0.0</v>
      </c>
      <c r="E34" s="99">
        <v>457970.0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236</v>
      </c>
      <c r="C35" s="98">
        <f t="shared" si="1"/>
        <v>17028</v>
      </c>
      <c r="D35" s="99">
        <v>13174.0</v>
      </c>
      <c r="E35" s="99">
        <v>263.0</v>
      </c>
      <c r="F35" s="99">
        <v>3591.0</v>
      </c>
      <c r="G35" s="43"/>
      <c r="H35" s="43"/>
      <c r="I35" s="43"/>
      <c r="J35" s="43"/>
      <c r="K35" s="43"/>
      <c r="L35" s="43"/>
      <c r="M35" s="43"/>
      <c r="N35" s="43"/>
      <c r="O35" s="43"/>
      <c r="P35" s="43"/>
      <c r="Q35" s="43"/>
      <c r="R35" s="43"/>
      <c r="S35" s="43"/>
      <c r="T35" s="43"/>
      <c r="U35" s="43"/>
      <c r="V35" s="43"/>
      <c r="W35" s="43"/>
      <c r="X35" s="43"/>
      <c r="Y35" s="43"/>
      <c r="Z35" s="43"/>
    </row>
    <row r="36">
      <c r="A36" s="45" t="s">
        <v>50</v>
      </c>
      <c r="B36" s="60" t="s">
        <v>237</v>
      </c>
      <c r="C36" s="98">
        <f t="shared" si="1"/>
        <v>4809</v>
      </c>
      <c r="D36" s="99">
        <v>4036.0</v>
      </c>
      <c r="E36" s="99">
        <v>158.0</v>
      </c>
      <c r="F36" s="99">
        <v>615.0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133</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134</v>
      </c>
      <c r="C40" s="104">
        <f t="shared" ref="C40:F40" si="2">sum(C3:C39)</f>
        <v>4110184</v>
      </c>
      <c r="D40" s="104">
        <f t="shared" si="2"/>
        <v>3121384</v>
      </c>
      <c r="E40" s="104">
        <f t="shared" si="2"/>
        <v>580545</v>
      </c>
      <c r="F40" s="104">
        <f t="shared" si="2"/>
        <v>408255</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ADVANCEMENT PROJECT</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135</v>
      </c>
      <c r="B2" s="45">
        <v>1.0</v>
      </c>
      <c r="C2" s="46" t="s">
        <v>136</v>
      </c>
      <c r="D2" s="111"/>
      <c r="E2" s="112">
        <v>53865.0</v>
      </c>
      <c r="F2" s="43"/>
      <c r="G2" s="43"/>
      <c r="H2" s="43"/>
      <c r="I2" s="43"/>
      <c r="J2" s="43"/>
      <c r="K2" s="43"/>
      <c r="L2" s="43"/>
      <c r="M2" s="43"/>
      <c r="N2" s="43"/>
      <c r="O2" s="43"/>
      <c r="P2" s="43"/>
      <c r="Q2" s="43"/>
      <c r="R2" s="43"/>
      <c r="S2" s="43"/>
      <c r="T2" s="43"/>
      <c r="U2" s="43"/>
      <c r="V2" s="43"/>
      <c r="W2" s="43"/>
      <c r="X2" s="43"/>
      <c r="Y2" s="43"/>
      <c r="Z2" s="43"/>
    </row>
    <row r="3">
      <c r="A3" s="49"/>
      <c r="B3" s="45">
        <v>2.0</v>
      </c>
      <c r="C3" s="46" t="s">
        <v>137</v>
      </c>
      <c r="D3" s="113"/>
      <c r="E3" s="112">
        <v>1.1553244E7</v>
      </c>
      <c r="F3" s="43"/>
      <c r="G3" s="43"/>
      <c r="H3" s="43"/>
      <c r="I3" s="43"/>
      <c r="J3" s="43"/>
      <c r="K3" s="43"/>
      <c r="L3" s="43"/>
      <c r="M3" s="43"/>
      <c r="N3" s="43"/>
      <c r="O3" s="43"/>
      <c r="P3" s="43"/>
      <c r="Q3" s="43"/>
      <c r="R3" s="43"/>
      <c r="S3" s="43"/>
      <c r="T3" s="43"/>
      <c r="U3" s="43"/>
      <c r="V3" s="43"/>
      <c r="W3" s="43"/>
      <c r="X3" s="43"/>
      <c r="Y3" s="43"/>
      <c r="Z3" s="43"/>
    </row>
    <row r="4">
      <c r="A4" s="49"/>
      <c r="B4" s="45">
        <v>3.0</v>
      </c>
      <c r="C4" s="46" t="s">
        <v>138</v>
      </c>
      <c r="D4" s="111"/>
      <c r="E4" s="112">
        <v>5193000.0</v>
      </c>
      <c r="F4" s="43"/>
      <c r="G4" s="43"/>
      <c r="H4" s="43"/>
      <c r="I4" s="43"/>
      <c r="J4" s="43"/>
      <c r="K4" s="43"/>
      <c r="L4" s="43"/>
      <c r="M4" s="43"/>
      <c r="N4" s="43"/>
      <c r="O4" s="43"/>
      <c r="P4" s="43"/>
      <c r="Q4" s="43"/>
      <c r="R4" s="43"/>
      <c r="S4" s="43"/>
      <c r="T4" s="43"/>
      <c r="U4" s="43"/>
      <c r="V4" s="43"/>
      <c r="W4" s="43"/>
      <c r="X4" s="43"/>
      <c r="Y4" s="43"/>
      <c r="Z4" s="43"/>
    </row>
    <row r="5">
      <c r="A5" s="49"/>
      <c r="B5" s="45">
        <v>4.0</v>
      </c>
      <c r="C5" s="46" t="s">
        <v>139</v>
      </c>
      <c r="D5" s="113"/>
      <c r="E5" s="112">
        <v>291266.0</v>
      </c>
      <c r="F5" s="43"/>
      <c r="G5" s="43"/>
      <c r="H5" s="43"/>
      <c r="I5" s="43"/>
      <c r="J5" s="43"/>
      <c r="K5" s="43"/>
      <c r="L5" s="43"/>
      <c r="M5" s="43"/>
      <c r="N5" s="43"/>
      <c r="O5" s="43"/>
      <c r="P5" s="43"/>
      <c r="Q5" s="43"/>
      <c r="R5" s="43"/>
      <c r="S5" s="43"/>
      <c r="T5" s="43"/>
      <c r="U5" s="43"/>
      <c r="V5" s="43"/>
      <c r="W5" s="43"/>
      <c r="X5" s="43"/>
      <c r="Y5" s="43"/>
      <c r="Z5" s="43"/>
    </row>
    <row r="6">
      <c r="A6" s="49"/>
      <c r="B6" s="45">
        <v>5.0</v>
      </c>
      <c r="C6" s="51" t="s">
        <v>140</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141</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142</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143</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144</v>
      </c>
      <c r="D10" s="111"/>
      <c r="E10" s="112">
        <v>188054.0</v>
      </c>
      <c r="F10" s="43"/>
      <c r="G10" s="43"/>
      <c r="H10" s="43"/>
      <c r="I10" s="43"/>
      <c r="J10" s="43"/>
      <c r="K10" s="43"/>
      <c r="L10" s="43"/>
      <c r="M10" s="43"/>
      <c r="N10" s="43"/>
      <c r="O10" s="43"/>
      <c r="P10" s="43"/>
      <c r="Q10" s="43"/>
      <c r="R10" s="43"/>
      <c r="S10" s="43"/>
      <c r="T10" s="43"/>
      <c r="U10" s="43"/>
      <c r="V10" s="43"/>
      <c r="W10" s="43"/>
      <c r="X10" s="43"/>
      <c r="Y10" s="43"/>
      <c r="Z10" s="43"/>
    </row>
    <row r="11">
      <c r="A11" s="49"/>
      <c r="B11" s="45" t="s">
        <v>145</v>
      </c>
      <c r="C11" s="46" t="s">
        <v>146</v>
      </c>
      <c r="D11" s="112">
        <v>1123943.0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147</v>
      </c>
      <c r="C12" s="46" t="s">
        <v>148</v>
      </c>
      <c r="D12" s="112">
        <v>860347.0</v>
      </c>
      <c r="E12" s="109">
        <f>D11-D12</f>
        <v>263596</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149</v>
      </c>
      <c r="D13" s="113"/>
      <c r="E13" s="112">
        <v>636489.0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150</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151</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152</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153</v>
      </c>
      <c r="D17" s="113"/>
      <c r="E17" s="112">
        <v>1122672.0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154</v>
      </c>
      <c r="D18" s="114"/>
      <c r="E18" s="115">
        <f>sum(E2:E17)</f>
        <v>19302186</v>
      </c>
      <c r="F18" s="43"/>
      <c r="G18" s="43"/>
      <c r="H18" s="43"/>
      <c r="I18" s="43"/>
      <c r="J18" s="43"/>
      <c r="K18" s="43"/>
      <c r="L18" s="43"/>
      <c r="M18" s="43"/>
      <c r="N18" s="43"/>
      <c r="O18" s="43"/>
      <c r="P18" s="43"/>
      <c r="Q18" s="43"/>
      <c r="R18" s="43"/>
      <c r="S18" s="43"/>
      <c r="T18" s="43"/>
      <c r="U18" s="43"/>
      <c r="V18" s="43"/>
      <c r="W18" s="43"/>
      <c r="X18" s="43"/>
      <c r="Y18" s="43"/>
      <c r="Z18" s="43"/>
    </row>
    <row r="19">
      <c r="A19" s="44" t="s">
        <v>155</v>
      </c>
      <c r="B19" s="116">
        <v>17.0</v>
      </c>
      <c r="C19" s="117" t="s">
        <v>156</v>
      </c>
      <c r="D19" s="118"/>
      <c r="E19" s="112">
        <v>631764.0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157</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158</v>
      </c>
      <c r="D21" s="118"/>
      <c r="E21" s="112">
        <v>60000.0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159</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160</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161</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162</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163</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164</v>
      </c>
      <c r="D27" s="118"/>
      <c r="E27" s="119">
        <v>1005517.0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165</v>
      </c>
      <c r="D28" s="126"/>
      <c r="E28" s="127">
        <f>sum(E19:E27)</f>
        <v>1697281</v>
      </c>
      <c r="F28" s="43"/>
      <c r="G28" s="43"/>
      <c r="H28" s="43"/>
      <c r="I28" s="43"/>
      <c r="J28" s="43"/>
      <c r="K28" s="43"/>
      <c r="L28" s="43"/>
      <c r="M28" s="43"/>
      <c r="N28" s="43"/>
      <c r="O28" s="43"/>
      <c r="P28" s="43"/>
      <c r="Q28" s="43"/>
      <c r="R28" s="43"/>
      <c r="S28" s="43"/>
      <c r="T28" s="43"/>
      <c r="U28" s="43"/>
      <c r="V28" s="43"/>
      <c r="W28" s="43"/>
      <c r="X28" s="43"/>
      <c r="Y28" s="43"/>
      <c r="Z28" s="43"/>
    </row>
    <row r="29">
      <c r="A29" s="65" t="s">
        <v>166</v>
      </c>
      <c r="B29" s="128"/>
      <c r="C29" s="129" t="s">
        <v>167</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168</v>
      </c>
      <c r="D30" s="118"/>
      <c r="E30" s="112">
        <v>1.0828298E7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169</v>
      </c>
      <c r="D31" s="118"/>
      <c r="E31" s="112">
        <v>6776607.0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170</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171</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172</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173</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174</v>
      </c>
      <c r="D36" s="132"/>
      <c r="E36" s="127">
        <f>sum(E30:E35)</f>
        <v>17604905</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175</v>
      </c>
      <c r="D37" s="136"/>
      <c r="E37" s="137">
        <f>E36+E28</f>
        <v>19302186</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