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<sst xmlns="http://schemas.openxmlformats.org/spreadsheetml/2006/main" count="881" uniqueCount="259">
  <si>
    <t>GEOLOGICAL SOCIETY OF AMERICA</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</si>
  <si>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</si>
  <si>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</si>
  <si>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</si>
  <si>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</si>
  <si>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</si>
  <si>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</si>
  <si>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</si>
  <si>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</si>
  <si>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</si>
  <si>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</si>
  <si>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</si>
  <si>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</si>
  <si>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</si>
  <si>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</si>
  <si>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</si>
  <si>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</si>
  <si>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</si>
  <si>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</si>
  <si>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</si>
  <si>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</si>
  <si>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</si>
  <si>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</si>
  <si>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</si>
  <si>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</si>
  <si>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</si>
  <si>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</si>
  <si>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</si>
  <si>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</si>
  <si>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</si>
  <si>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</si>
  <si>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</si>
  <si>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</si>
  <si>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</si>
  <si>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</si>
  <si>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</si>
  <si>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</si>
  <si>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</si>
  <si>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</si>
  <si>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</si>
  <si>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</si>
  <si>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</si>
  <si>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</si>
  <si>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</si>
  <si>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</si>
  <si>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</si>
  <si>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</si>
  <si>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</si>
  <si>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</si>
  <si>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</si>
  <si>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</si>
  <si>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</si>
  <si>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</si>
  <si>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</si>
  <si>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</si>
  <si>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</si>
  <si>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</si>
  <si>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</si>
  <si>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</si>
  <si>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</si>
  <si>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</si>
  <si>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</si>
  <si>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</si>
  <si>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</si>
  <si>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MEETINGS</t>
  </si>
  <si>
    <t>MEMBERSHIP DUES</t>
  </si>
  <si>
    <t>EDUCATION &amp; OUTREACH</t>
  </si>
  <si>
    <t>SECTIONS &amp; DIVISIONS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</si>
  <si>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</si>
  <si>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</si>
  <si>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</si>
  <si>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</si>
  <si>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</si>
  <si>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</si>
  <si>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</si>
  <si>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</si>
  <si>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</si>
  <si>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</si>
  <si>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</si>
  <si>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</si>
  <si>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</si>
  <si>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</si>
  <si>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</si>
  <si>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</si>
  <si>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</si>
  <si>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</si>
  <si>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</si>
  <si>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</si>
  <si>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</si>
  <si>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</si>
  <si>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</si>
  <si>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</si>
  <si>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</si>
  <si>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</si>
  <si>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</si>
  <si>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</si>
  <si>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</si>
  <si>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</si>
  <si>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</si>
  <si>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</si>
  <si>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REVENUES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</si>
  <si>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</si>
  <si>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</si>
  <si>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</si>
  <si>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</si>
  <si>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</si>
  <si>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</si>
  <si>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</si>
  <si>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</si>
  <si>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</si>
  <si>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</si>
  <si>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</si>
  <si>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</si>
  <si>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</si>
  <si>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</si>
  <si>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</si>
  <si>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</si>
  <si>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</si>
  <si>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</si>
  <si>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</si>
  <si>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</si>
  <si>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</si>
  <si>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</si>
  <si>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</si>
  <si>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</si>
  <si>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</si>
  <si>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</si>
  <si>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</si>
  <si>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</si>
  <si>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</si>
  <si>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</si>
  <si>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</si>
  <si>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</si>
  <si>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</si>
  <si>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</si>
  <si>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</si>
  <si>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</si>
  <si>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</si>
  <si>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INCOME TAX EXPENSE</t>
  </si>
  <si>
    <t>FOUNDATION SUPPORT</t>
  </si>
  <si>
    <t>CREDIT CARD FEES</t>
  </si>
  <si>
    <t>AV SERVICES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</si>
  <si>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</si>
  <si>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</si>
  <si>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</si>
  <si>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</si>
  <si>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</si>
  <si>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</si>
  <si>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</si>
  <si>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</si>
  <si>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</si>
  <si>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</si>
  <si>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</si>
  <si>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</si>
  <si>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</si>
  <si>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</si>
  <si>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</si>
  <si>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</si>
  <si>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</si>
  <si>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</si>
  <si>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</si>
  <si>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</si>
  <si>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</si>
  <si>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</si>
  <si>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</si>
  <si>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</si>
  <si>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</si>
  <si>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</si>
  <si>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</si>
  <si>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</si>
  <si>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</si>
  <si>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</si>
  <si>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</si>
  <si>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</si>
  <si>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</si>
  <si>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</si>
  <si>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</si>
  <si>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</si>
  <si>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</si>
  <si>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</si>
  <si>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</si>
  <si>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</si>
  <si>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</si>
  <si>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</si>
  <si>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</si>
  <si>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</si>
  <si>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</si>
  <si>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</si>
  <si>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</si>
  <si>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</si>
  <si>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</si>
  <si>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</si>
  <si>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</si>
  <si>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</si>
  <si>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</si>
  <si>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</si>
  <si>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</si>
  <si>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</si>
  <si>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</si>
  <si>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</si>
  <si>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</si>
  <si>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</si>
  <si>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</si>
  <si>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</si>
  <si>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</si>
  <si>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</si>
  <si>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</si>
  <si>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</si>
  <si>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</si>
  <si>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</si>
  <si>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</si>
  <si>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</si>
  <si>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</si>
  <si>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</si>
  <si>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</si>
  <si>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</si>
  <si>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</si>
  <si>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</si>
  <si>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</si>
  <si>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</si>
  <si>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</si>
  <si>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</si>
  <si>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</si>
  <si>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</si>
  <si>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</si>
  <si>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</si>
  <si>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</si>
  <si>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</si>
  <si>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</si>
  <si>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</si>
  <si>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</si>
  <si>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</si>
  <si>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</si>
  <si>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</si>
  <si>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</si>
  <si>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</si>
  <si>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</si>
  <si>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</si>
  <si>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</si>
  <si>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</si>
  <si>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</si>
  <si>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</si>
  <si>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</si>
  <si>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OVERHEAD AND OTHER COST</t>
  </si>
  <si>
    <t>PRINTING AND POSTAGE</t>
  </si>
  <si>
    <t>BAD DEBT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</si>
  <si>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</si>
  <si>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</si>
  <si>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MATERIALS AND SUPPLIES</t>
  </si>
  <si>
    <t>BANK AND CREDIT CARD FE</t>
  </si>
  <si>
    <t>POSTAGE AND SHIPPING</t>
  </si>
  <si>
    <t>MISCELLANEOUS EXPENSES</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</si>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</sst>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GEOLOGICAL SOCIETY OF AMERICA</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185</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186</v>
      </c>
      <c r="C3" s="145" t="s">
        <v>187</v>
      </c>
      <c r="D3" s="146">
        <f>'Expenses 2022'!C40</f>
        <v>10676170</v>
      </c>
      <c r="E3" s="147"/>
      <c r="F3" s="43"/>
      <c r="G3" s="43"/>
      <c r="H3" s="43"/>
      <c r="I3" s="43"/>
      <c r="J3" s="43"/>
      <c r="K3" s="43"/>
      <c r="L3" s="43"/>
      <c r="M3" s="43"/>
      <c r="N3" s="43"/>
      <c r="O3" s="43"/>
      <c r="P3" s="43"/>
      <c r="Q3" s="43"/>
      <c r="R3" s="43"/>
      <c r="S3" s="43"/>
      <c r="T3" s="43"/>
      <c r="U3" s="43"/>
      <c r="V3" s="43"/>
      <c r="W3" s="43"/>
      <c r="X3" s="43"/>
      <c r="Y3" s="43"/>
    </row>
    <row r="4">
      <c r="A4" s="139"/>
      <c r="B4" s="49"/>
      <c r="C4" s="145" t="s">
        <v>188</v>
      </c>
      <c r="D4" s="146">
        <f>'Expenses 2022'!C31</f>
        <v>6052</v>
      </c>
      <c r="E4" s="147"/>
      <c r="F4" s="43"/>
      <c r="G4" s="43"/>
      <c r="H4" s="43"/>
      <c r="I4" s="43"/>
      <c r="J4" s="43"/>
      <c r="K4" s="43"/>
      <c r="L4" s="43"/>
      <c r="M4" s="43"/>
      <c r="N4" s="43"/>
      <c r="O4" s="43"/>
      <c r="P4" s="43"/>
      <c r="Q4" s="43"/>
      <c r="R4" s="43"/>
      <c r="S4" s="43"/>
      <c r="T4" s="43"/>
      <c r="U4" s="43"/>
      <c r="V4" s="43"/>
      <c r="W4" s="43"/>
      <c r="X4" s="43"/>
      <c r="Y4" s="43"/>
    </row>
    <row r="5">
      <c r="A5" s="139"/>
      <c r="B5" s="49"/>
      <c r="C5" s="145" t="s">
        <v>189</v>
      </c>
      <c r="D5" s="146">
        <f>D3-D4</f>
        <v>10670118</v>
      </c>
      <c r="E5" s="147"/>
      <c r="F5" s="43"/>
      <c r="G5" s="43"/>
      <c r="H5" s="43"/>
      <c r="I5" s="43"/>
      <c r="J5" s="43"/>
      <c r="K5" s="43"/>
      <c r="L5" s="43"/>
      <c r="M5" s="43"/>
      <c r="N5" s="43"/>
      <c r="O5" s="43"/>
      <c r="P5" s="43"/>
      <c r="Q5" s="43"/>
      <c r="R5" s="43"/>
      <c r="S5" s="43"/>
      <c r="T5" s="43"/>
      <c r="U5" s="43"/>
      <c r="V5" s="43"/>
      <c r="W5" s="43"/>
      <c r="X5" s="43"/>
      <c r="Y5" s="43"/>
    </row>
    <row r="6">
      <c r="A6" s="139"/>
      <c r="B6" s="49"/>
      <c r="C6" s="145" t="s">
        <v>190</v>
      </c>
      <c r="D6" s="146">
        <f>D5/12</f>
        <v>889176.5</v>
      </c>
      <c r="E6" s="147"/>
      <c r="F6" s="43"/>
      <c r="G6" s="43"/>
      <c r="H6" s="43"/>
      <c r="I6" s="43"/>
      <c r="J6" s="43"/>
      <c r="K6" s="43"/>
      <c r="L6" s="43"/>
      <c r="M6" s="43"/>
      <c r="N6" s="43"/>
      <c r="O6" s="43"/>
      <c r="P6" s="43"/>
      <c r="Q6" s="43"/>
      <c r="R6" s="43"/>
      <c r="S6" s="43"/>
      <c r="T6" s="43"/>
      <c r="U6" s="43"/>
      <c r="V6" s="43"/>
      <c r="W6" s="43"/>
      <c r="X6" s="43"/>
      <c r="Y6" s="43"/>
    </row>
    <row r="7">
      <c r="A7" s="139"/>
      <c r="B7" s="49"/>
      <c r="C7" s="145" t="s">
        <v>191</v>
      </c>
      <c r="D7" s="75">
        <f>'Balance Sheet 2022'!E2+'Balance Sheet 2022'!E3</f>
        <v>203474</v>
      </c>
      <c r="E7" s="147"/>
      <c r="F7" s="43"/>
      <c r="G7" s="43"/>
      <c r="H7" s="43"/>
      <c r="I7" s="43"/>
      <c r="J7" s="43"/>
      <c r="K7" s="43"/>
      <c r="L7" s="43"/>
      <c r="M7" s="43"/>
      <c r="N7" s="43"/>
      <c r="O7" s="43"/>
      <c r="P7" s="43"/>
      <c r="Q7" s="43"/>
      <c r="R7" s="43"/>
      <c r="S7" s="43"/>
      <c r="T7" s="43"/>
      <c r="U7" s="43"/>
      <c r="V7" s="43"/>
      <c r="W7" s="43"/>
      <c r="X7" s="43"/>
      <c r="Y7" s="43"/>
    </row>
    <row r="8">
      <c r="A8" s="139"/>
      <c r="B8" s="49"/>
      <c r="C8" s="148" t="s">
        <v>185</v>
      </c>
      <c r="D8" s="149">
        <f>D7/D6</f>
        <v>0.2288342078</v>
      </c>
      <c r="E8" s="150" t="s">
        <v>192</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193</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194</v>
      </c>
      <c r="C11" s="145" t="s">
        <v>195</v>
      </c>
      <c r="D11" s="75">
        <f>'Balance Sheet 2022'!E30</f>
        <v>33772887</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196</v>
      </c>
      <c r="D12" s="75">
        <f>'Expenses 2022'!C40</f>
        <v>10676170</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197</v>
      </c>
      <c r="D13" s="146">
        <f>D12/12</f>
        <v>889680.8333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193</v>
      </c>
      <c r="D14" s="149">
        <f>D11/D13</f>
        <v>37.96067728</v>
      </c>
      <c r="E14" s="150" t="s">
        <v>192</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198</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199</v>
      </c>
      <c r="C17" s="145" t="s">
        <v>200</v>
      </c>
      <c r="D17" s="75">
        <f>sum('Balance Sheet 2022'!E13:E15)</f>
        <v>47703093</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196</v>
      </c>
      <c r="D18" s="75">
        <f>'Expenses 2022'!C40</f>
        <v>10676170</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197</v>
      </c>
      <c r="D19" s="146">
        <f>D18/12</f>
        <v>889680.8333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201</v>
      </c>
      <c r="D20" s="149">
        <f>D17/D19</f>
        <v>53.61820915</v>
      </c>
      <c r="E20" s="150" t="s">
        <v>192</v>
      </c>
      <c r="F20" s="43"/>
      <c r="G20" s="43"/>
      <c r="H20" s="43"/>
      <c r="I20" s="43"/>
      <c r="J20" s="43"/>
      <c r="K20" s="43"/>
      <c r="L20" s="43"/>
      <c r="M20" s="43"/>
      <c r="N20" s="43"/>
      <c r="O20" s="43"/>
      <c r="P20" s="43"/>
      <c r="Q20" s="43"/>
      <c r="R20" s="43"/>
      <c r="S20" s="43"/>
      <c r="T20" s="43"/>
      <c r="U20" s="43"/>
      <c r="V20" s="43"/>
      <c r="W20" s="43"/>
      <c r="X20" s="43"/>
      <c r="Y20" s="43"/>
    </row>
    <row r="21">
      <c r="A21" s="139"/>
      <c r="B21" s="49"/>
      <c r="C21" s="154" t="s">
        <v>202</v>
      </c>
      <c r="D21" s="155">
        <f>D20+D8</f>
        <v>53.84704336</v>
      </c>
      <c r="E21" s="156" t="s">
        <v>192</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203</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204</v>
      </c>
      <c r="C24" s="160"/>
      <c r="D24" s="161">
        <f>max('Revenues 2022'!E2:E7,'Revenues 2022'!F10:F15)</f>
        <v>2328401</v>
      </c>
      <c r="E24" s="162" t="s">
        <v>205</v>
      </c>
      <c r="F24" s="43"/>
      <c r="G24" s="43"/>
      <c r="H24" s="43"/>
      <c r="I24" s="43"/>
      <c r="J24" s="43"/>
      <c r="K24" s="43"/>
      <c r="L24" s="43"/>
      <c r="M24" s="43"/>
      <c r="N24" s="43"/>
      <c r="O24" s="43"/>
      <c r="P24" s="43"/>
      <c r="Q24" s="43"/>
      <c r="R24" s="43"/>
      <c r="S24" s="43"/>
      <c r="T24" s="43"/>
      <c r="U24" s="43"/>
      <c r="V24" s="43"/>
      <c r="W24" s="43"/>
      <c r="X24" s="43"/>
      <c r="Y24" s="43"/>
    </row>
    <row r="25">
      <c r="A25" s="139"/>
      <c r="B25" s="49"/>
      <c r="C25" s="145" t="s">
        <v>206</v>
      </c>
      <c r="D25" s="146">
        <f>'Revenues 2022'!F44</f>
        <v>10703091</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203</v>
      </c>
      <c r="D26" s="163">
        <f>D24/D25</f>
        <v>0.2175447261</v>
      </c>
      <c r="E26" s="150" t="s">
        <v>207</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208</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209</v>
      </c>
      <c r="C29" s="145" t="s">
        <v>210</v>
      </c>
      <c r="D29" s="75">
        <f>SUM('Expenses 2022'!C7:C9)</f>
        <v>3701586</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211</v>
      </c>
      <c r="D30" s="75">
        <f>SUM('Expenses 2022'!C10:C12)</f>
        <v>801743</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212</v>
      </c>
      <c r="D31" s="75">
        <f>sum(D29:D30)</f>
        <v>4503329</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187</v>
      </c>
      <c r="D32" s="75">
        <f>'Expenses 2022'!C40</f>
        <v>10676170</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213</v>
      </c>
      <c r="D33" s="163">
        <f>D31/D32</f>
        <v>0.4218112863</v>
      </c>
      <c r="E33" s="150" t="s">
        <v>214</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215</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216</v>
      </c>
      <c r="C36" s="145" t="s">
        <v>217</v>
      </c>
      <c r="D36" s="75">
        <f>SUM('Expenses 2022'!C10:C11)</f>
        <v>520932</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210</v>
      </c>
      <c r="D37" s="75">
        <f>SUM('Expenses 2022'!C7:C9)</f>
        <v>3701586</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215</v>
      </c>
      <c r="D38" s="163">
        <f>D36/D37</f>
        <v>0.1407321078</v>
      </c>
      <c r="E38" s="150" t="s">
        <v>218</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219</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220</v>
      </c>
      <c r="C41" s="148" t="s">
        <v>246</v>
      </c>
      <c r="D41" s="75">
        <f>'Expenses 2022'!D40</f>
        <v>6375927</v>
      </c>
      <c r="E41" s="165">
        <f t="shared" ref="E41:E44" si="1">D41/$D$44</f>
        <v>0.5972110785</v>
      </c>
      <c r="F41" s="43"/>
      <c r="G41" s="43"/>
      <c r="H41" s="43"/>
      <c r="I41" s="43"/>
      <c r="J41" s="43"/>
      <c r="K41" s="43"/>
      <c r="L41" s="43"/>
      <c r="M41" s="43"/>
      <c r="N41" s="43"/>
      <c r="O41" s="43"/>
      <c r="P41" s="43"/>
      <c r="Q41" s="43"/>
      <c r="R41" s="43"/>
      <c r="S41" s="43"/>
      <c r="T41" s="43"/>
      <c r="U41" s="43"/>
      <c r="V41" s="43"/>
      <c r="W41" s="43"/>
      <c r="X41" s="43"/>
      <c r="Y41" s="43"/>
    </row>
    <row r="42">
      <c r="A42" s="139"/>
      <c r="B42" s="49"/>
      <c r="C42" s="148" t="s">
        <v>222</v>
      </c>
      <c r="D42" s="146">
        <f>'Expenses 2022'!E40</f>
        <v>4300243</v>
      </c>
      <c r="E42" s="165">
        <f t="shared" si="1"/>
        <v>0.4027889215</v>
      </c>
      <c r="F42" s="43"/>
      <c r="G42" s="43"/>
      <c r="H42" s="43"/>
      <c r="I42" s="43"/>
      <c r="J42" s="43"/>
      <c r="K42" s="43"/>
      <c r="L42" s="43"/>
      <c r="M42" s="43"/>
      <c r="N42" s="43"/>
      <c r="O42" s="43"/>
      <c r="P42" s="43"/>
      <c r="Q42" s="43"/>
      <c r="R42" s="43"/>
      <c r="S42" s="43"/>
      <c r="T42" s="43"/>
      <c r="U42" s="43"/>
      <c r="V42" s="43"/>
      <c r="W42" s="43"/>
      <c r="X42" s="43"/>
      <c r="Y42" s="43"/>
    </row>
    <row r="43">
      <c r="A43" s="139"/>
      <c r="B43" s="49"/>
      <c r="C43" s="148" t="s">
        <v>223</v>
      </c>
      <c r="D43" s="146">
        <f>'Expenses 2022'!F40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187</v>
      </c>
      <c r="D44" s="146">
        <f>sum(D41:D43)</f>
        <v>10676170</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224</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225</v>
      </c>
      <c r="C47" s="145" t="s">
        <v>226</v>
      </c>
      <c r="D47" s="146">
        <f>'Revenues 2022'!F9</f>
        <v>2029265</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227</v>
      </c>
      <c r="D48" s="146">
        <f>'Expenses 2022'!F40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228</v>
      </c>
      <c r="D49" s="166" t="str">
        <f>if(D48=0, "$0",D47/D48)</f>
        <v>$0</v>
      </c>
      <c r="E49" s="150" t="s">
        <v>229</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230</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231</v>
      </c>
      <c r="C52" s="145" t="s">
        <v>232</v>
      </c>
      <c r="D52" s="146">
        <f>sum('Balance Sheet 2022'!E2:E10)</f>
        <v>1570005</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233</v>
      </c>
      <c r="D53" s="146">
        <f>sum('Balance Sheet 2022'!E19:E22)</f>
        <v>2954362</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234</v>
      </c>
      <c r="D54" s="168">
        <f>D52/D53</f>
        <v>0.5314193047</v>
      </c>
      <c r="E54" s="150" t="s">
        <v>235</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236</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237</v>
      </c>
      <c r="C57" s="145" t="s">
        <v>238</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239</v>
      </c>
      <c r="D58" s="146">
        <f>'Balance Sheet 2022'!E18</f>
        <v>50072117</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240</v>
      </c>
      <c r="D59" s="169">
        <f>D57/D58</f>
        <v>0</v>
      </c>
      <c r="E59" s="150" t="s">
        <v>241</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GEOLOGICAL SOCIETY OF AMERICA</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1320081.0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375010.0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1695091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2340988.0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66</v>
      </c>
      <c r="D11" s="61"/>
      <c r="E11" s="61"/>
      <c r="F11" s="62">
        <v>912724.0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65</v>
      </c>
      <c r="D12" s="61"/>
      <c r="E12" s="61"/>
      <c r="F12" s="62">
        <v>766152.0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609555.0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68</v>
      </c>
      <c r="D16" s="57"/>
      <c r="E16" s="57"/>
      <c r="F16" s="57">
        <f>sum(F10:F15)</f>
        <v>4629419</v>
      </c>
      <c r="G16" s="58"/>
      <c r="H16" s="58"/>
      <c r="I16" s="58"/>
      <c r="J16" s="58"/>
      <c r="K16" s="58"/>
      <c r="L16" s="58"/>
      <c r="M16" s="58"/>
      <c r="N16" s="58"/>
      <c r="O16" s="58"/>
      <c r="P16" s="58"/>
      <c r="Q16" s="58"/>
      <c r="R16" s="58"/>
      <c r="S16" s="58"/>
      <c r="T16" s="58"/>
      <c r="U16" s="58"/>
      <c r="V16" s="58"/>
      <c r="W16" s="58"/>
      <c r="X16" s="58"/>
      <c r="Y16" s="58"/>
      <c r="Z16" s="58"/>
    </row>
    <row r="17">
      <c r="A17" s="65" t="s">
        <v>69</v>
      </c>
      <c r="B17" s="66">
        <v>3.0</v>
      </c>
      <c r="C17" s="67" t="s">
        <v>70</v>
      </c>
      <c r="D17" s="61"/>
      <c r="E17" s="61"/>
      <c r="F17" s="62">
        <v>1362174.0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71</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72</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73</v>
      </c>
      <c r="E20" s="73" t="s">
        <v>74</v>
      </c>
      <c r="F20" s="74"/>
      <c r="G20" s="43"/>
      <c r="H20" s="43"/>
      <c r="I20" s="43"/>
      <c r="J20" s="43"/>
      <c r="K20" s="43"/>
      <c r="L20" s="43"/>
      <c r="M20" s="43"/>
      <c r="N20" s="43"/>
      <c r="O20" s="43"/>
      <c r="P20" s="43"/>
      <c r="Q20" s="43"/>
      <c r="R20" s="43"/>
      <c r="S20" s="43"/>
      <c r="T20" s="43"/>
      <c r="U20" s="43"/>
      <c r="V20" s="43"/>
      <c r="W20" s="43"/>
      <c r="X20" s="43"/>
      <c r="Y20" s="43"/>
      <c r="Z20" s="43"/>
    </row>
    <row r="21">
      <c r="A21" s="49"/>
      <c r="B21" s="59" t="s">
        <v>75</v>
      </c>
      <c r="C21" s="46" t="s">
        <v>76</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77</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78</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79</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80</v>
      </c>
      <c r="E25" s="73" t="s">
        <v>81</v>
      </c>
      <c r="F25" s="74"/>
      <c r="G25" s="76"/>
      <c r="H25" s="43"/>
      <c r="I25" s="43"/>
      <c r="J25" s="43"/>
      <c r="K25" s="43"/>
      <c r="L25" s="43"/>
      <c r="M25" s="43"/>
      <c r="N25" s="43"/>
      <c r="O25" s="43"/>
      <c r="P25" s="43"/>
      <c r="Q25" s="43"/>
      <c r="R25" s="43"/>
      <c r="S25" s="43"/>
      <c r="T25" s="43"/>
      <c r="U25" s="43"/>
      <c r="V25" s="43"/>
      <c r="W25" s="43"/>
      <c r="X25" s="43"/>
      <c r="Y25" s="43"/>
      <c r="Z25" s="43"/>
    </row>
    <row r="26">
      <c r="A26" s="49"/>
      <c r="B26" s="45" t="s">
        <v>82</v>
      </c>
      <c r="C26" s="77" t="s">
        <v>247</v>
      </c>
      <c r="D26" s="50">
        <v>1.9604789E7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84</v>
      </c>
      <c r="D27" s="50">
        <v>1.8806709E7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85</v>
      </c>
      <c r="D28" s="75">
        <f t="shared" ref="D28:E28" si="2">D26-D27</f>
        <v>798080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86</v>
      </c>
      <c r="D29" s="57"/>
      <c r="E29" s="57"/>
      <c r="F29" s="57">
        <f>sum(D28:E28)</f>
        <v>798080</v>
      </c>
      <c r="G29" s="58"/>
      <c r="H29" s="58"/>
      <c r="I29" s="58"/>
      <c r="J29" s="58"/>
      <c r="K29" s="58"/>
      <c r="L29" s="58"/>
      <c r="M29" s="58"/>
      <c r="N29" s="58"/>
      <c r="O29" s="58"/>
      <c r="P29" s="58"/>
      <c r="Q29" s="58"/>
      <c r="R29" s="58"/>
      <c r="S29" s="58"/>
      <c r="T29" s="58"/>
      <c r="U29" s="58"/>
      <c r="V29" s="58"/>
      <c r="W29" s="58"/>
      <c r="X29" s="58"/>
      <c r="Y29" s="58"/>
      <c r="Z29" s="58"/>
    </row>
    <row r="30">
      <c r="A30" s="49"/>
      <c r="B30" s="59" t="s">
        <v>87</v>
      </c>
      <c r="C30" s="51" t="s">
        <v>88</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89</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90</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91</v>
      </c>
      <c r="C33" s="51" t="s">
        <v>92</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93</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94</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95</v>
      </c>
      <c r="C36" s="51" t="s">
        <v>96</v>
      </c>
      <c r="D36" s="81"/>
      <c r="E36" s="48">
        <v>4440627.0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97</v>
      </c>
      <c r="D37" s="82"/>
      <c r="E37" s="48">
        <v>344765.0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98</v>
      </c>
      <c r="D38" s="78"/>
      <c r="E38" s="79"/>
      <c r="F38" s="57">
        <f>E36-E37</f>
        <v>4095862</v>
      </c>
      <c r="G38" s="43"/>
      <c r="H38" s="43"/>
      <c r="I38" s="43"/>
      <c r="J38" s="43"/>
      <c r="K38" s="43"/>
      <c r="L38" s="43"/>
      <c r="M38" s="43"/>
      <c r="N38" s="43"/>
      <c r="O38" s="43"/>
      <c r="P38" s="43"/>
      <c r="Q38" s="43"/>
      <c r="R38" s="43"/>
      <c r="S38" s="43"/>
      <c r="T38" s="43"/>
      <c r="U38" s="43"/>
      <c r="V38" s="43"/>
      <c r="W38" s="43"/>
      <c r="X38" s="43"/>
      <c r="Y38" s="43"/>
      <c r="Z38" s="43"/>
    </row>
    <row r="39">
      <c r="A39" s="49"/>
      <c r="B39" s="45" t="s">
        <v>99</v>
      </c>
      <c r="C39" s="60" t="s">
        <v>100</v>
      </c>
      <c r="D39" s="74"/>
      <c r="E39" s="48">
        <v>261424.0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68</v>
      </c>
      <c r="D43" s="79"/>
      <c r="E43" s="79"/>
      <c r="F43" s="57">
        <f>sum(E39:E42)</f>
        <v>261424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12842050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GEOLOGICAL SOCIETY OF AMERICA</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32500</v>
      </c>
      <c r="D3" s="99">
        <v>32500.0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1176077</v>
      </c>
      <c r="D4" s="99">
        <v>1176077.0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118931</v>
      </c>
      <c r="D5" s="99">
        <v>118931.0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336224</v>
      </c>
      <c r="D7" s="99">
        <v>149634.0</v>
      </c>
      <c r="E7" s="99">
        <v>186590.0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4291393</v>
      </c>
      <c r="D9" s="99">
        <v>1909854.0</v>
      </c>
      <c r="E9" s="99">
        <v>2381539.0</v>
      </c>
      <c r="F9" s="99">
        <v>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320815</v>
      </c>
      <c r="D10" s="99">
        <v>142776.0</v>
      </c>
      <c r="E10" s="99">
        <v>178039.0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494542</v>
      </c>
      <c r="D11" s="99">
        <v>254850.0</v>
      </c>
      <c r="E11" s="99">
        <v>239692.0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384057</v>
      </c>
      <c r="D12" s="99">
        <v>170922.0</v>
      </c>
      <c r="E12" s="99">
        <v>213135.0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92604</v>
      </c>
      <c r="D15" s="99">
        <v>14252.0</v>
      </c>
      <c r="E15" s="99">
        <v>78352.0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70884</v>
      </c>
      <c r="D16" s="99">
        <v>0.0</v>
      </c>
      <c r="E16" s="99">
        <v>70884.0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131006</v>
      </c>
      <c r="D19" s="99">
        <v>0.0</v>
      </c>
      <c r="E19" s="99">
        <v>131006.0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2929617</v>
      </c>
      <c r="D20" s="99">
        <v>2180817.0</v>
      </c>
      <c r="E20" s="99">
        <v>748800.0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141494</v>
      </c>
      <c r="D21" s="99">
        <v>95727.0</v>
      </c>
      <c r="E21" s="99">
        <v>45767.0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144119</v>
      </c>
      <c r="D23" s="99">
        <v>43369.0</v>
      </c>
      <c r="E23" s="99">
        <v>100750.0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72</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483777</v>
      </c>
      <c r="D25" s="99">
        <v>223743.0</v>
      </c>
      <c r="E25" s="99">
        <v>260034.0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405814</v>
      </c>
      <c r="D26" s="99">
        <v>156584.0</v>
      </c>
      <c r="E26" s="99">
        <v>249230.0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406777</v>
      </c>
      <c r="D28" s="99">
        <v>406777.0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68237</v>
      </c>
      <c r="D31" s="99">
        <v>0.0</v>
      </c>
      <c r="E31" s="99">
        <v>68237.0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60" t="s">
        <v>248</v>
      </c>
      <c r="C34" s="98">
        <f t="shared" si="1"/>
        <v>299013</v>
      </c>
      <c r="D34" s="99">
        <v>288847.0</v>
      </c>
      <c r="E34" s="99">
        <v>10166.0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249</v>
      </c>
      <c r="C35" s="98">
        <f t="shared" si="1"/>
        <v>158633</v>
      </c>
      <c r="D35" s="99">
        <v>141775.0</v>
      </c>
      <c r="E35" s="99">
        <v>16858.0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250</v>
      </c>
      <c r="C36" s="98">
        <f t="shared" si="1"/>
        <v>141118</v>
      </c>
      <c r="D36" s="99">
        <v>138220.0</v>
      </c>
      <c r="E36" s="99">
        <v>2898.0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251</v>
      </c>
      <c r="C37" s="98">
        <f t="shared" si="1"/>
        <v>92631</v>
      </c>
      <c r="D37" s="99">
        <v>19663.0</v>
      </c>
      <c r="E37" s="99">
        <v>72968.0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8798</v>
      </c>
      <c r="D38" s="99">
        <v>2483715.0</v>
      </c>
      <c r="E38" s="99">
        <v>-2474917.0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4">
        <f t="shared" ref="C40:F40" si="2">sum(C3:C39)</f>
        <v>12729061</v>
      </c>
      <c r="D40" s="104">
        <f t="shared" si="2"/>
        <v>10149033</v>
      </c>
      <c r="E40" s="104">
        <f t="shared" si="2"/>
        <v>2580028</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GEOLOGICAL SOCIETY OF AMERICA</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144</v>
      </c>
      <c r="B2" s="45">
        <v>1.0</v>
      </c>
      <c r="C2" s="46" t="s">
        <v>145</v>
      </c>
      <c r="D2" s="111"/>
      <c r="E2" s="112">
        <v>46274.0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3"/>
      <c r="E3" s="112">
        <v>458986.0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3"/>
      <c r="E5" s="112">
        <v>1565536.0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3"/>
      <c r="E9" s="112">
        <v>171344.0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1"/>
      <c r="E10" s="112">
        <v>194332.0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2">
        <v>624402.0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2">
        <v>475052.0</v>
      </c>
      <c r="E12" s="109">
        <f>D11-D12</f>
        <v>149350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3"/>
      <c r="E13" s="112">
        <v>3.6713432E7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3"/>
      <c r="E14" s="112">
        <v>1.4194682E7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3"/>
      <c r="E17" s="112">
        <v>289699.0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4"/>
      <c r="E18" s="115">
        <f>sum(E2:E17)</f>
        <v>53783635</v>
      </c>
      <c r="F18" s="43"/>
      <c r="G18" s="43"/>
      <c r="H18" s="43"/>
      <c r="I18" s="43"/>
      <c r="J18" s="43"/>
      <c r="K18" s="43"/>
      <c r="L18" s="43"/>
      <c r="M18" s="43"/>
      <c r="N18" s="43"/>
      <c r="O18" s="43"/>
      <c r="P18" s="43"/>
      <c r="Q18" s="43"/>
      <c r="R18" s="43"/>
      <c r="S18" s="43"/>
      <c r="T18" s="43"/>
      <c r="U18" s="43"/>
      <c r="V18" s="43"/>
      <c r="W18" s="43"/>
      <c r="X18" s="43"/>
      <c r="Y18" s="43"/>
      <c r="Z18" s="43"/>
    </row>
    <row r="19">
      <c r="A19" s="44" t="s">
        <v>164</v>
      </c>
      <c r="B19" s="116">
        <v>17.0</v>
      </c>
      <c r="C19" s="117" t="s">
        <v>165</v>
      </c>
      <c r="D19" s="118"/>
      <c r="E19" s="112">
        <v>1997960.0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166</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167</v>
      </c>
      <c r="D21" s="118"/>
      <c r="E21" s="112">
        <v>1177554.0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168</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169</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170</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171</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172</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173</v>
      </c>
      <c r="D27" s="118"/>
      <c r="E27" s="119">
        <v>142605.0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174</v>
      </c>
      <c r="D28" s="126"/>
      <c r="E28" s="127">
        <f>sum(E19:E27)</f>
        <v>3318119</v>
      </c>
      <c r="F28" s="43"/>
      <c r="G28" s="43"/>
      <c r="H28" s="43"/>
      <c r="I28" s="43"/>
      <c r="J28" s="43"/>
      <c r="K28" s="43"/>
      <c r="L28" s="43"/>
      <c r="M28" s="43"/>
      <c r="N28" s="43"/>
      <c r="O28" s="43"/>
      <c r="P28" s="43"/>
      <c r="Q28" s="43"/>
      <c r="R28" s="43"/>
      <c r="S28" s="43"/>
      <c r="T28" s="43"/>
      <c r="U28" s="43"/>
      <c r="V28" s="43"/>
      <c r="W28" s="43"/>
      <c r="X28" s="43"/>
      <c r="Y28" s="43"/>
      <c r="Z28" s="43"/>
    </row>
    <row r="29">
      <c r="A29" s="65" t="s">
        <v>175</v>
      </c>
      <c r="B29" s="128"/>
      <c r="C29" s="129" t="s">
        <v>176</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177</v>
      </c>
      <c r="D30" s="118"/>
      <c r="E30" s="112">
        <v>3.6602158E7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178</v>
      </c>
      <c r="D31" s="118"/>
      <c r="E31" s="112">
        <v>1.3863358E7</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179</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180</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181</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182</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183</v>
      </c>
      <c r="D36" s="132"/>
      <c r="E36" s="127">
        <f>sum(E30:E35)</f>
        <v>50465516</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184</v>
      </c>
      <c r="D37" s="136"/>
      <c r="E37" s="137">
        <f>E36+E28</f>
        <v>53783635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GEOLOGICAL SOCIETY OF AMERICA</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185</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186</v>
      </c>
      <c r="C3" s="145" t="s">
        <v>187</v>
      </c>
      <c r="D3" s="146">
        <f>'Expenses 2023'!C40</f>
        <v>12729061</v>
      </c>
      <c r="E3" s="147"/>
      <c r="F3" s="43"/>
      <c r="G3" s="43"/>
      <c r="H3" s="43"/>
      <c r="I3" s="43"/>
      <c r="J3" s="43"/>
      <c r="K3" s="43"/>
      <c r="L3" s="43"/>
      <c r="M3" s="43"/>
      <c r="N3" s="43"/>
      <c r="O3" s="43"/>
      <c r="P3" s="43"/>
      <c r="Q3" s="43"/>
      <c r="R3" s="43"/>
      <c r="S3" s="43"/>
      <c r="T3" s="43"/>
      <c r="U3" s="43"/>
      <c r="V3" s="43"/>
      <c r="W3" s="43"/>
      <c r="X3" s="43"/>
      <c r="Y3" s="43"/>
    </row>
    <row r="4">
      <c r="A4" s="139"/>
      <c r="B4" s="49"/>
      <c r="C4" s="145" t="s">
        <v>188</v>
      </c>
      <c r="D4" s="146">
        <f>'Expenses 2023'!C31</f>
        <v>68237</v>
      </c>
      <c r="E4" s="147"/>
      <c r="F4" s="43"/>
      <c r="G4" s="43"/>
      <c r="H4" s="43"/>
      <c r="I4" s="43"/>
      <c r="J4" s="43"/>
      <c r="K4" s="43"/>
      <c r="L4" s="43"/>
      <c r="M4" s="43"/>
      <c r="N4" s="43"/>
      <c r="O4" s="43"/>
      <c r="P4" s="43"/>
      <c r="Q4" s="43"/>
      <c r="R4" s="43"/>
      <c r="S4" s="43"/>
      <c r="T4" s="43"/>
      <c r="U4" s="43"/>
      <c r="V4" s="43"/>
      <c r="W4" s="43"/>
      <c r="X4" s="43"/>
      <c r="Y4" s="43"/>
    </row>
    <row r="5">
      <c r="A5" s="139"/>
      <c r="B5" s="49"/>
      <c r="C5" s="145" t="s">
        <v>189</v>
      </c>
      <c r="D5" s="146">
        <f>D3-D4</f>
        <v>12660824</v>
      </c>
      <c r="E5" s="147"/>
      <c r="F5" s="43"/>
      <c r="G5" s="43"/>
      <c r="H5" s="43"/>
      <c r="I5" s="43"/>
      <c r="J5" s="43"/>
      <c r="K5" s="43"/>
      <c r="L5" s="43"/>
      <c r="M5" s="43"/>
      <c r="N5" s="43"/>
      <c r="O5" s="43"/>
      <c r="P5" s="43"/>
      <c r="Q5" s="43"/>
      <c r="R5" s="43"/>
      <c r="S5" s="43"/>
      <c r="T5" s="43"/>
      <c r="U5" s="43"/>
      <c r="V5" s="43"/>
      <c r="W5" s="43"/>
      <c r="X5" s="43"/>
      <c r="Y5" s="43"/>
    </row>
    <row r="6">
      <c r="A6" s="139"/>
      <c r="B6" s="49"/>
      <c r="C6" s="145" t="s">
        <v>190</v>
      </c>
      <c r="D6" s="146">
        <f>D5/12</f>
        <v>1055068.667</v>
      </c>
      <c r="E6" s="147"/>
      <c r="F6" s="43"/>
      <c r="G6" s="43"/>
      <c r="H6" s="43"/>
      <c r="I6" s="43"/>
      <c r="J6" s="43"/>
      <c r="K6" s="43"/>
      <c r="L6" s="43"/>
      <c r="M6" s="43"/>
      <c r="N6" s="43"/>
      <c r="O6" s="43"/>
      <c r="P6" s="43"/>
      <c r="Q6" s="43"/>
      <c r="R6" s="43"/>
      <c r="S6" s="43"/>
      <c r="T6" s="43"/>
      <c r="U6" s="43"/>
      <c r="V6" s="43"/>
      <c r="W6" s="43"/>
      <c r="X6" s="43"/>
      <c r="Y6" s="43"/>
    </row>
    <row r="7">
      <c r="A7" s="139"/>
      <c r="B7" s="49"/>
      <c r="C7" s="145" t="s">
        <v>191</v>
      </c>
      <c r="D7" s="75">
        <f>'Balance Sheet 2023'!E2+'Balance Sheet 2023'!E3</f>
        <v>505260</v>
      </c>
      <c r="E7" s="147"/>
      <c r="F7" s="43"/>
      <c r="G7" s="43"/>
      <c r="H7" s="43"/>
      <c r="I7" s="43"/>
      <c r="J7" s="43"/>
      <c r="K7" s="43"/>
      <c r="L7" s="43"/>
      <c r="M7" s="43"/>
      <c r="N7" s="43"/>
      <c r="O7" s="43"/>
      <c r="P7" s="43"/>
      <c r="Q7" s="43"/>
      <c r="R7" s="43"/>
      <c r="S7" s="43"/>
      <c r="T7" s="43"/>
      <c r="U7" s="43"/>
      <c r="V7" s="43"/>
      <c r="W7" s="43"/>
      <c r="X7" s="43"/>
      <c r="Y7" s="43"/>
    </row>
    <row r="8">
      <c r="A8" s="139"/>
      <c r="B8" s="49"/>
      <c r="C8" s="148" t="s">
        <v>185</v>
      </c>
      <c r="D8" s="149">
        <f>D7/D6</f>
        <v>0.4788882619</v>
      </c>
      <c r="E8" s="150" t="s">
        <v>192</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193</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194</v>
      </c>
      <c r="C11" s="145" t="s">
        <v>195</v>
      </c>
      <c r="D11" s="75">
        <f>'Balance Sheet 2023'!E30</f>
        <v>36602158</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196</v>
      </c>
      <c r="D12" s="75">
        <f>'Expenses 2023'!C40</f>
        <v>12729061</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197</v>
      </c>
      <c r="D13" s="146">
        <f>D12/12</f>
        <v>1060755.083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193</v>
      </c>
      <c r="D14" s="149">
        <f>D11/D13</f>
        <v>34.50575781</v>
      </c>
      <c r="E14" s="150" t="s">
        <v>192</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198</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199</v>
      </c>
      <c r="C17" s="145" t="s">
        <v>200</v>
      </c>
      <c r="D17" s="75">
        <f>sum('Balance Sheet 2023'!E13:E15)</f>
        <v>50908114</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196</v>
      </c>
      <c r="D18" s="75">
        <f>'Expenses 2023'!C40</f>
        <v>12729061</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197</v>
      </c>
      <c r="D19" s="146">
        <f>D18/12</f>
        <v>1060755.083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201</v>
      </c>
      <c r="D20" s="149">
        <f>D17/D19</f>
        <v>47.99233565</v>
      </c>
      <c r="E20" s="150" t="s">
        <v>192</v>
      </c>
      <c r="F20" s="43"/>
      <c r="G20" s="43"/>
      <c r="H20" s="43"/>
      <c r="I20" s="43"/>
      <c r="J20" s="43"/>
      <c r="K20" s="43"/>
      <c r="L20" s="43"/>
      <c r="M20" s="43"/>
      <c r="N20" s="43"/>
      <c r="O20" s="43"/>
      <c r="P20" s="43"/>
      <c r="Q20" s="43"/>
      <c r="R20" s="43"/>
      <c r="S20" s="43"/>
      <c r="T20" s="43"/>
      <c r="U20" s="43"/>
      <c r="V20" s="43"/>
      <c r="W20" s="43"/>
      <c r="X20" s="43"/>
      <c r="Y20" s="43"/>
    </row>
    <row r="21">
      <c r="A21" s="139"/>
      <c r="B21" s="49"/>
      <c r="C21" s="154" t="s">
        <v>202</v>
      </c>
      <c r="D21" s="155">
        <f>D20+D8</f>
        <v>48.47122391</v>
      </c>
      <c r="E21" s="156" t="s">
        <v>192</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203</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204</v>
      </c>
      <c r="C24" s="160"/>
      <c r="D24" s="161">
        <f>max('Revenues 2023'!E2:E7,'Revenues 2023'!F10:F15)</f>
        <v>2340988</v>
      </c>
      <c r="E24" s="162" t="s">
        <v>205</v>
      </c>
      <c r="F24" s="43"/>
      <c r="G24" s="43"/>
      <c r="H24" s="43"/>
      <c r="I24" s="43"/>
      <c r="J24" s="43"/>
      <c r="K24" s="43"/>
      <c r="L24" s="43"/>
      <c r="M24" s="43"/>
      <c r="N24" s="43"/>
      <c r="O24" s="43"/>
      <c r="P24" s="43"/>
      <c r="Q24" s="43"/>
      <c r="R24" s="43"/>
      <c r="S24" s="43"/>
      <c r="T24" s="43"/>
      <c r="U24" s="43"/>
      <c r="V24" s="43"/>
      <c r="W24" s="43"/>
      <c r="X24" s="43"/>
      <c r="Y24" s="43"/>
    </row>
    <row r="25">
      <c r="A25" s="139"/>
      <c r="B25" s="49"/>
      <c r="C25" s="145" t="s">
        <v>206</v>
      </c>
      <c r="D25" s="146">
        <f>'Revenues 2023'!F44</f>
        <v>12842050</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203</v>
      </c>
      <c r="D26" s="163">
        <f>D24/D25</f>
        <v>0.1822908336</v>
      </c>
      <c r="E26" s="150" t="s">
        <v>207</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208</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209</v>
      </c>
      <c r="C29" s="145" t="s">
        <v>210</v>
      </c>
      <c r="D29" s="75">
        <f>SUM('Expenses 2023'!C7:C9)</f>
        <v>4627617</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211</v>
      </c>
      <c r="D30" s="75">
        <f>SUM('Expenses 2023'!C10:C12)</f>
        <v>1199414</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212</v>
      </c>
      <c r="D31" s="75">
        <f>sum(D29:D30)</f>
        <v>5827031</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187</v>
      </c>
      <c r="D32" s="75">
        <f>'Expenses 2023'!C40</f>
        <v>12729061</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213</v>
      </c>
      <c r="D33" s="163">
        <f>D31/D32</f>
        <v>0.4577738295</v>
      </c>
      <c r="E33" s="150" t="s">
        <v>214</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215</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216</v>
      </c>
      <c r="C36" s="145" t="s">
        <v>217</v>
      </c>
      <c r="D36" s="75">
        <f>SUM('Expenses 2023'!C10:C11)</f>
        <v>815357</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210</v>
      </c>
      <c r="D37" s="75">
        <f>SUM('Expenses 2023'!C7:C9)</f>
        <v>4627617</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215</v>
      </c>
      <c r="D38" s="163">
        <f>D36/D37</f>
        <v>0.1761937083</v>
      </c>
      <c r="E38" s="150" t="s">
        <v>218</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219</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220</v>
      </c>
      <c r="C41" s="148" t="s">
        <v>252</v>
      </c>
      <c r="D41" s="75">
        <f>'Expenses 2023'!D40</f>
        <v>10149033</v>
      </c>
      <c r="E41" s="165">
        <f t="shared" ref="E41:E44" si="1">D41/$D$44</f>
        <v>0.7973119934</v>
      </c>
      <c r="F41" s="43"/>
      <c r="G41" s="43"/>
      <c r="H41" s="43"/>
      <c r="I41" s="43"/>
      <c r="J41" s="43"/>
      <c r="K41" s="43"/>
      <c r="L41" s="43"/>
      <c r="M41" s="43"/>
      <c r="N41" s="43"/>
      <c r="O41" s="43"/>
      <c r="P41" s="43"/>
      <c r="Q41" s="43"/>
      <c r="R41" s="43"/>
      <c r="S41" s="43"/>
      <c r="T41" s="43"/>
      <c r="U41" s="43"/>
      <c r="V41" s="43"/>
      <c r="W41" s="43"/>
      <c r="X41" s="43"/>
      <c r="Y41" s="43"/>
    </row>
    <row r="42">
      <c r="A42" s="139"/>
      <c r="B42" s="49"/>
      <c r="C42" s="148" t="s">
        <v>222</v>
      </c>
      <c r="D42" s="146">
        <f>'Expenses 2023'!E40</f>
        <v>2580028</v>
      </c>
      <c r="E42" s="165">
        <f t="shared" si="1"/>
        <v>0.2026880066</v>
      </c>
      <c r="F42" s="43"/>
      <c r="G42" s="43"/>
      <c r="H42" s="43"/>
      <c r="I42" s="43"/>
      <c r="J42" s="43"/>
      <c r="K42" s="43"/>
      <c r="L42" s="43"/>
      <c r="M42" s="43"/>
      <c r="N42" s="43"/>
      <c r="O42" s="43"/>
      <c r="P42" s="43"/>
      <c r="Q42" s="43"/>
      <c r="R42" s="43"/>
      <c r="S42" s="43"/>
      <c r="T42" s="43"/>
      <c r="U42" s="43"/>
      <c r="V42" s="43"/>
      <c r="W42" s="43"/>
      <c r="X42" s="43"/>
      <c r="Y42" s="43"/>
    </row>
    <row r="43">
      <c r="A43" s="139"/>
      <c r="B43" s="49"/>
      <c r="C43" s="148" t="s">
        <v>223</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187</v>
      </c>
      <c r="D44" s="146">
        <f>sum(D41:D43)</f>
        <v>12729061</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224</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225</v>
      </c>
      <c r="C47" s="145" t="s">
        <v>226</v>
      </c>
      <c r="D47" s="146">
        <f>'Revenues 2023'!F9</f>
        <v>1695091</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227</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228</v>
      </c>
      <c r="D49" s="166" t="str">
        <f>if(D48=0, "$0",D47/D48)</f>
        <v>$0</v>
      </c>
      <c r="E49" s="150" t="s">
        <v>229</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230</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231</v>
      </c>
      <c r="C52" s="145" t="s">
        <v>232</v>
      </c>
      <c r="D52" s="146">
        <f>sum('Balance Sheet 2023'!E2:E10)</f>
        <v>2436472</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233</v>
      </c>
      <c r="D53" s="146">
        <f>sum('Balance Sheet 2023'!E19:E22)</f>
        <v>3175514</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234</v>
      </c>
      <c r="D54" s="168">
        <f>D52/D53</f>
        <v>0.767268543</v>
      </c>
      <c r="E54" s="150" t="s">
        <v>235</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236</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237</v>
      </c>
      <c r="C57" s="145" t="s">
        <v>238</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239</v>
      </c>
      <c r="D58" s="146">
        <f>'Balance Sheet 2023'!E18</f>
        <v>53783635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240</v>
      </c>
      <c r="D59" s="169">
        <f>D57/D58</f>
        <v>0</v>
      </c>
      <c r="E59" s="150" t="s">
        <v>241</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GEOLOGICAL SOCIETY OF AMERICA</v>
      </c>
      <c r="B1" s="2" t="s">
        <v>253</v>
      </c>
      <c r="C1" s="139"/>
      <c r="D1" s="139"/>
      <c r="E1" s="139"/>
      <c r="F1" s="140"/>
      <c r="G1" s="140"/>
      <c r="H1" s="140"/>
      <c r="I1" s="43"/>
      <c r="J1" s="43"/>
      <c r="K1" s="43"/>
      <c r="L1" s="43"/>
      <c r="M1" s="43"/>
      <c r="N1" s="43"/>
      <c r="O1" s="43"/>
      <c r="P1" s="43"/>
      <c r="Q1" s="43"/>
      <c r="R1" s="43"/>
      <c r="S1" s="43"/>
      <c r="T1" s="43"/>
      <c r="U1" s="43"/>
      <c r="V1" s="43"/>
      <c r="W1" s="43"/>
      <c r="X1" s="43"/>
      <c r="Y1" s="43"/>
    </row>
    <row r="2">
      <c r="A2" s="141" t="s">
        <v>185</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186</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254</v>
      </c>
      <c r="E4" s="45" t="s">
        <v>255</v>
      </c>
      <c r="F4" s="45" t="s">
        <v>256</v>
      </c>
      <c r="G4" s="59" t="s">
        <v>257</v>
      </c>
      <c r="H4" s="59"/>
      <c r="I4" s="43"/>
      <c r="J4" s="43"/>
      <c r="K4" s="43"/>
      <c r="L4" s="43"/>
      <c r="M4" s="43"/>
      <c r="N4" s="43"/>
      <c r="O4" s="43"/>
      <c r="P4" s="43"/>
      <c r="Q4" s="43"/>
      <c r="R4" s="43"/>
      <c r="S4" s="43"/>
      <c r="T4" s="43"/>
      <c r="U4" s="43"/>
      <c r="V4" s="43"/>
      <c r="W4" s="43"/>
      <c r="X4" s="43"/>
      <c r="Y4" s="43"/>
    </row>
    <row r="5">
      <c r="A5" s="139"/>
      <c r="B5" s="49"/>
      <c r="C5" s="148" t="s">
        <v>185</v>
      </c>
      <c r="D5" s="177">
        <f>'Ratios 2021'!D8</f>
        <v>0.7215081411</v>
      </c>
      <c r="E5" s="177">
        <f>'Ratios 2022'!D8</f>
        <v>0.2288342078</v>
      </c>
      <c r="F5" s="177">
        <f>'Ratios 2023'!D8</f>
        <v>0.4788882619</v>
      </c>
      <c r="G5" s="177">
        <f>average(D5:F5)</f>
        <v>0.4764102036</v>
      </c>
      <c r="H5" s="150" t="s">
        <v>192</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193</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194</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254</v>
      </c>
      <c r="E9" s="45" t="s">
        <v>255</v>
      </c>
      <c r="F9" s="45" t="s">
        <v>256</v>
      </c>
      <c r="G9" s="59" t="s">
        <v>257</v>
      </c>
      <c r="H9" s="59"/>
      <c r="I9" s="43"/>
      <c r="J9" s="43"/>
      <c r="K9" s="43"/>
      <c r="L9" s="43"/>
      <c r="M9" s="43"/>
      <c r="N9" s="43"/>
      <c r="O9" s="43"/>
      <c r="P9" s="43"/>
      <c r="Q9" s="43"/>
      <c r="R9" s="43"/>
      <c r="S9" s="43"/>
      <c r="T9" s="43"/>
      <c r="U9" s="43"/>
      <c r="V9" s="43"/>
      <c r="W9" s="43"/>
      <c r="X9" s="43"/>
      <c r="Y9" s="43"/>
    </row>
    <row r="10">
      <c r="A10" s="139"/>
      <c r="B10" s="49"/>
      <c r="C10" s="148" t="s">
        <v>193</v>
      </c>
      <c r="D10" s="149">
        <f>'Ratios 2021'!D14</f>
        <v>43.04775983</v>
      </c>
      <c r="E10" s="149">
        <f>'Ratios 2022'!D14</f>
        <v>37.96067728</v>
      </c>
      <c r="F10" s="149">
        <f>'Ratios 2023'!D14</f>
        <v>34.50575781</v>
      </c>
      <c r="G10" s="177">
        <f>average(D10:F10)</f>
        <v>38.50473164</v>
      </c>
      <c r="H10" s="150" t="s">
        <v>192</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198</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199</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254</v>
      </c>
      <c r="E14" s="45" t="s">
        <v>255</v>
      </c>
      <c r="F14" s="45" t="s">
        <v>256</v>
      </c>
      <c r="G14" s="59" t="s">
        <v>257</v>
      </c>
      <c r="H14" s="59"/>
      <c r="I14" s="43"/>
      <c r="J14" s="43"/>
      <c r="K14" s="43"/>
      <c r="L14" s="43"/>
      <c r="M14" s="43"/>
      <c r="N14" s="43"/>
      <c r="O14" s="43"/>
      <c r="P14" s="43"/>
      <c r="Q14" s="43"/>
      <c r="R14" s="43"/>
      <c r="S14" s="43"/>
      <c r="T14" s="43"/>
      <c r="U14" s="43"/>
      <c r="V14" s="43"/>
      <c r="W14" s="43"/>
      <c r="X14" s="43"/>
      <c r="Y14" s="43"/>
    </row>
    <row r="15">
      <c r="A15" s="139"/>
      <c r="B15" s="49"/>
      <c r="C15" s="148" t="s">
        <v>201</v>
      </c>
      <c r="D15" s="180">
        <f>'Ratios 2021'!D20</f>
        <v>60.54299332</v>
      </c>
      <c r="E15" s="180">
        <f>'Ratios 2022'!D20</f>
        <v>53.61820915</v>
      </c>
      <c r="F15" s="180">
        <f>'Ratios 2023'!D20</f>
        <v>47.99233565</v>
      </c>
      <c r="G15" s="177">
        <f>average(D15:F15)</f>
        <v>54.05117937</v>
      </c>
      <c r="H15" s="150" t="s">
        <v>192</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203</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204</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254</v>
      </c>
      <c r="E19" s="45" t="s">
        <v>255</v>
      </c>
      <c r="F19" s="45" t="s">
        <v>256</v>
      </c>
      <c r="G19" s="59" t="s">
        <v>257</v>
      </c>
      <c r="H19" s="59"/>
      <c r="I19" s="43"/>
      <c r="J19" s="43"/>
      <c r="K19" s="43"/>
      <c r="L19" s="43"/>
      <c r="M19" s="43"/>
      <c r="N19" s="43"/>
      <c r="O19" s="43"/>
      <c r="P19" s="43"/>
      <c r="Q19" s="43"/>
      <c r="R19" s="43"/>
      <c r="S19" s="43"/>
      <c r="T19" s="43"/>
      <c r="U19" s="43"/>
      <c r="V19" s="43"/>
      <c r="W19" s="43"/>
      <c r="X19" s="43"/>
      <c r="Y19" s="43"/>
    </row>
    <row r="20">
      <c r="A20" s="139"/>
      <c r="B20" s="49"/>
      <c r="C20" s="148" t="s">
        <v>203</v>
      </c>
      <c r="D20" s="163">
        <f>'Ratios 2021'!D26</f>
        <v>0.09399346732</v>
      </c>
      <c r="E20" s="163">
        <f>'Ratios 2022'!D26</f>
        <v>0.2175447261</v>
      </c>
      <c r="F20" s="163">
        <f>'Ratios 2023'!D26</f>
        <v>0.1822908336</v>
      </c>
      <c r="G20" s="181">
        <f>average(D20:F20)</f>
        <v>0.1646096757</v>
      </c>
      <c r="H20" s="150" t="s">
        <v>207</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208</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209</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254</v>
      </c>
      <c r="E24" s="45" t="s">
        <v>255</v>
      </c>
      <c r="F24" s="45" t="s">
        <v>256</v>
      </c>
      <c r="G24" s="59" t="s">
        <v>257</v>
      </c>
      <c r="H24" s="59"/>
      <c r="I24" s="43"/>
      <c r="J24" s="43"/>
      <c r="K24" s="43"/>
      <c r="L24" s="43"/>
      <c r="M24" s="43"/>
      <c r="N24" s="43"/>
      <c r="O24" s="43"/>
      <c r="P24" s="43"/>
      <c r="Q24" s="43"/>
      <c r="R24" s="43"/>
      <c r="S24" s="43"/>
      <c r="T24" s="43"/>
      <c r="U24" s="43"/>
      <c r="V24" s="43"/>
      <c r="W24" s="43"/>
      <c r="X24" s="43"/>
      <c r="Y24" s="43"/>
    </row>
    <row r="25">
      <c r="A25" s="139"/>
      <c r="B25" s="49"/>
      <c r="C25" s="148" t="s">
        <v>213</v>
      </c>
      <c r="D25" s="163">
        <f>'Ratios 2021'!D33</f>
        <v>0.5110712388</v>
      </c>
      <c r="E25" s="163">
        <f>'Ratios 2022'!D33</f>
        <v>0.4218112863</v>
      </c>
      <c r="F25" s="163">
        <f>'Ratios 2023'!D33</f>
        <v>0.4577738295</v>
      </c>
      <c r="G25" s="181">
        <f>average(D25:F25)</f>
        <v>0.4635521182</v>
      </c>
      <c r="H25" s="150" t="s">
        <v>214</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215</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216</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254</v>
      </c>
      <c r="E29" s="45" t="s">
        <v>255</v>
      </c>
      <c r="F29" s="45" t="s">
        <v>256</v>
      </c>
      <c r="G29" s="59" t="s">
        <v>257</v>
      </c>
      <c r="H29" s="59"/>
      <c r="I29" s="43"/>
      <c r="J29" s="43"/>
      <c r="K29" s="43"/>
      <c r="L29" s="43"/>
      <c r="M29" s="43"/>
      <c r="N29" s="43"/>
      <c r="O29" s="43"/>
      <c r="P29" s="43"/>
      <c r="Q29" s="43"/>
      <c r="R29" s="43"/>
      <c r="S29" s="43"/>
      <c r="T29" s="43"/>
      <c r="U29" s="43"/>
      <c r="V29" s="43"/>
      <c r="W29" s="43"/>
      <c r="X29" s="43"/>
      <c r="Y29" s="43"/>
    </row>
    <row r="30">
      <c r="A30" s="139"/>
      <c r="B30" s="49"/>
      <c r="C30" s="148" t="s">
        <v>215</v>
      </c>
      <c r="D30" s="163">
        <f>'Ratios 2021'!D38</f>
        <v>0.1764975435</v>
      </c>
      <c r="E30" s="163">
        <f>'Ratios 2022'!D38</f>
        <v>0.1407321078</v>
      </c>
      <c r="F30" s="163">
        <f>'Ratios 2023'!D38</f>
        <v>0.1761937083</v>
      </c>
      <c r="G30" s="181">
        <f>average(D30:F30)</f>
        <v>0.1644744532</v>
      </c>
      <c r="H30" s="150" t="s">
        <v>218</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219</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220</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254</v>
      </c>
      <c r="E34" s="45" t="s">
        <v>255</v>
      </c>
      <c r="F34" s="45" t="s">
        <v>256</v>
      </c>
      <c r="G34" s="59" t="s">
        <v>257</v>
      </c>
      <c r="H34" s="59"/>
      <c r="I34" s="43"/>
      <c r="J34" s="43"/>
      <c r="K34" s="43"/>
      <c r="L34" s="43"/>
      <c r="M34" s="43"/>
      <c r="N34" s="43"/>
      <c r="O34" s="43"/>
      <c r="P34" s="43"/>
      <c r="Q34" s="43"/>
      <c r="R34" s="43"/>
      <c r="S34" s="43"/>
      <c r="T34" s="43"/>
      <c r="U34" s="43"/>
      <c r="V34" s="43"/>
      <c r="W34" s="43"/>
      <c r="X34" s="43"/>
      <c r="Y34" s="43"/>
    </row>
    <row r="35">
      <c r="A35" s="139"/>
      <c r="B35" s="49"/>
      <c r="C35" s="148" t="s">
        <v>258</v>
      </c>
      <c r="D35" s="163">
        <f>'Ratios 2021'!E41</f>
        <v>0.6458891235</v>
      </c>
      <c r="E35" s="163">
        <f>'Ratios 2022'!E41</f>
        <v>0.5972110785</v>
      </c>
      <c r="F35" s="163">
        <f>'Ratios 2023'!E41</f>
        <v>0.7973119934</v>
      </c>
      <c r="G35" s="181">
        <f t="shared" ref="G35:G37" si="1">average(D35:F35)</f>
        <v>0.6801373985</v>
      </c>
      <c r="H35" s="181"/>
      <c r="I35" s="43"/>
      <c r="J35" s="43"/>
      <c r="K35" s="43"/>
      <c r="L35" s="43"/>
      <c r="M35" s="43"/>
      <c r="N35" s="43"/>
      <c r="O35" s="43"/>
      <c r="P35" s="43"/>
      <c r="Q35" s="43"/>
      <c r="R35" s="43"/>
      <c r="S35" s="43"/>
      <c r="T35" s="43"/>
      <c r="U35" s="43"/>
      <c r="V35" s="43"/>
      <c r="W35" s="43"/>
      <c r="X35" s="43"/>
      <c r="Y35" s="43"/>
    </row>
    <row r="36">
      <c r="A36" s="139"/>
      <c r="B36" s="52"/>
      <c r="C36" s="148" t="s">
        <v>222</v>
      </c>
      <c r="D36" s="163">
        <f>'Ratios 2021'!E42</f>
        <v>0.3541108765</v>
      </c>
      <c r="E36" s="163">
        <f>'Ratios 2022'!E42</f>
        <v>0.4027889215</v>
      </c>
      <c r="F36" s="163">
        <f>'Ratios 2023'!E42</f>
        <v>0.2026880066</v>
      </c>
      <c r="G36" s="181">
        <f t="shared" si="1"/>
        <v>0.3198626015</v>
      </c>
      <c r="H36" s="181"/>
      <c r="I36" s="43"/>
      <c r="J36" s="43"/>
      <c r="K36" s="43"/>
      <c r="L36" s="43"/>
      <c r="M36" s="43"/>
      <c r="N36" s="43"/>
      <c r="O36" s="43"/>
      <c r="P36" s="43"/>
      <c r="Q36" s="43"/>
      <c r="R36" s="43"/>
      <c r="S36" s="43"/>
      <c r="T36" s="43"/>
      <c r="U36" s="43"/>
      <c r="V36" s="43"/>
      <c r="W36" s="43"/>
      <c r="X36" s="43"/>
      <c r="Y36" s="43"/>
    </row>
    <row r="37">
      <c r="A37" s="139"/>
      <c r="B37" s="182"/>
      <c r="C37" s="148" t="s">
        <v>223</v>
      </c>
      <c r="D37" s="163">
        <f>'Ratios 2021'!E43</f>
        <v>0</v>
      </c>
      <c r="E37" s="163">
        <f>'Ratios 2022'!E43</f>
        <v>0</v>
      </c>
      <c r="F37" s="163">
        <f>'Ratios 2023'!E43</f>
        <v>0</v>
      </c>
      <c r="G37" s="181">
        <f t="shared" si="1"/>
        <v>0</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224</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225</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254</v>
      </c>
      <c r="E41" s="45" t="s">
        <v>255</v>
      </c>
      <c r="F41" s="45" t="s">
        <v>256</v>
      </c>
      <c r="G41" s="59" t="s">
        <v>257</v>
      </c>
      <c r="H41" s="59"/>
      <c r="I41" s="43"/>
      <c r="J41" s="43"/>
      <c r="K41" s="43"/>
      <c r="L41" s="43"/>
      <c r="M41" s="43"/>
      <c r="N41" s="43"/>
      <c r="O41" s="43"/>
      <c r="P41" s="43"/>
      <c r="Q41" s="43"/>
      <c r="R41" s="43"/>
      <c r="S41" s="43"/>
      <c r="T41" s="43"/>
      <c r="U41" s="43"/>
      <c r="V41" s="43"/>
      <c r="W41" s="43"/>
      <c r="X41" s="43"/>
      <c r="Y41" s="43"/>
    </row>
    <row r="42">
      <c r="A42" s="139"/>
      <c r="B42" s="49"/>
      <c r="C42" s="148" t="s">
        <v>228</v>
      </c>
      <c r="D42" s="166" t="str">
        <f>'Ratios 2021'!D49</f>
        <v>$0</v>
      </c>
      <c r="E42" s="166" t="str">
        <f>'Ratios 2022'!D49</f>
        <v>$0</v>
      </c>
      <c r="F42" s="166" t="str">
        <f>'Ratios 2023'!D49</f>
        <v>$0</v>
      </c>
      <c r="G42" s="183" t="str">
        <f>average(D42:F42)</f>
        <v>#DIV/0!</v>
      </c>
      <c r="H42" s="150" t="s">
        <v>229</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230</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231</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254</v>
      </c>
      <c r="E46" s="45" t="s">
        <v>255</v>
      </c>
      <c r="F46" s="45" t="s">
        <v>256</v>
      </c>
      <c r="G46" s="59" t="s">
        <v>257</v>
      </c>
      <c r="H46" s="59"/>
      <c r="I46" s="43"/>
      <c r="J46" s="43"/>
      <c r="K46" s="43"/>
      <c r="L46" s="43"/>
      <c r="M46" s="43"/>
      <c r="N46" s="43"/>
      <c r="O46" s="43"/>
      <c r="P46" s="43"/>
      <c r="Q46" s="43"/>
      <c r="R46" s="43"/>
      <c r="S46" s="43"/>
      <c r="T46" s="43"/>
      <c r="U46" s="43"/>
      <c r="V46" s="43"/>
      <c r="W46" s="43"/>
      <c r="X46" s="43"/>
      <c r="Y46" s="43"/>
    </row>
    <row r="47">
      <c r="A47" s="139"/>
      <c r="B47" s="49"/>
      <c r="C47" s="148" t="s">
        <v>234</v>
      </c>
      <c r="D47" s="149">
        <f>'Ratios 2021'!D54</f>
        <v>0.7906571246</v>
      </c>
      <c r="E47" s="149">
        <f>'Ratios 2022'!D54</f>
        <v>0.5314193047</v>
      </c>
      <c r="F47" s="149">
        <f>'Ratios 2023'!D54</f>
        <v>0.767268543</v>
      </c>
      <c r="G47" s="177">
        <f>average(D47:F47)</f>
        <v>0.6964483241</v>
      </c>
      <c r="H47" s="150" t="s">
        <v>235</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236</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237</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254</v>
      </c>
      <c r="E51" s="45" t="s">
        <v>255</v>
      </c>
      <c r="F51" s="45" t="s">
        <v>256</v>
      </c>
      <c r="G51" s="59" t="s">
        <v>257</v>
      </c>
      <c r="H51" s="59"/>
      <c r="I51" s="43"/>
      <c r="J51" s="43"/>
      <c r="K51" s="43"/>
      <c r="L51" s="43"/>
      <c r="M51" s="43"/>
      <c r="N51" s="43"/>
      <c r="O51" s="43"/>
      <c r="P51" s="43"/>
      <c r="Q51" s="43"/>
      <c r="R51" s="43"/>
      <c r="S51" s="43"/>
      <c r="T51" s="43"/>
      <c r="U51" s="43"/>
      <c r="V51" s="43"/>
      <c r="W51" s="43"/>
      <c r="X51" s="43"/>
      <c r="Y51" s="43"/>
    </row>
    <row r="52">
      <c r="A52" s="139"/>
      <c r="B52" s="49"/>
      <c r="C52" s="148" t="s">
        <v>240</v>
      </c>
      <c r="D52" s="184">
        <f>'Ratios 2021'!D59</f>
        <v>0</v>
      </c>
      <c r="E52" s="184">
        <f>'Ratios 2022'!D59</f>
        <v>0</v>
      </c>
      <c r="F52" s="184">
        <f>'Ratios 2023'!D59</f>
        <v>0</v>
      </c>
      <c r="G52" s="185">
        <f>average(D52:F52)</f>
        <v>0</v>
      </c>
      <c r="H52" s="150" t="s">
        <v>241</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GEOLOGICAL SOCIETY OF AMERICA</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GEOLOGICAL SOCIETY OF AMERICA</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1063959.0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358437.0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1422396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1595220.0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762088.0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578433.0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518219.0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68</v>
      </c>
      <c r="D16" s="57"/>
      <c r="E16" s="57"/>
      <c r="F16" s="57">
        <f>sum(F10:F15)</f>
        <v>3453960</v>
      </c>
      <c r="G16" s="58"/>
      <c r="H16" s="58"/>
      <c r="I16" s="58"/>
      <c r="J16" s="58"/>
      <c r="K16" s="58"/>
      <c r="L16" s="58"/>
      <c r="M16" s="58"/>
      <c r="N16" s="58"/>
      <c r="O16" s="58"/>
      <c r="P16" s="58"/>
      <c r="Q16" s="58"/>
      <c r="R16" s="58"/>
      <c r="S16" s="58"/>
      <c r="T16" s="58"/>
      <c r="U16" s="58"/>
      <c r="V16" s="58"/>
      <c r="W16" s="58"/>
      <c r="X16" s="58"/>
      <c r="Y16" s="58"/>
      <c r="Z16" s="58"/>
    </row>
    <row r="17">
      <c r="A17" s="65" t="s">
        <v>69</v>
      </c>
      <c r="B17" s="66">
        <v>3.0</v>
      </c>
      <c r="C17" s="67" t="s">
        <v>70</v>
      </c>
      <c r="D17" s="61"/>
      <c r="E17" s="61"/>
      <c r="F17" s="62">
        <v>132793.0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71</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72</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73</v>
      </c>
      <c r="E20" s="73" t="s">
        <v>74</v>
      </c>
      <c r="F20" s="74"/>
      <c r="G20" s="43"/>
      <c r="H20" s="43"/>
      <c r="I20" s="43"/>
      <c r="J20" s="43"/>
      <c r="K20" s="43"/>
      <c r="L20" s="43"/>
      <c r="M20" s="43"/>
      <c r="N20" s="43"/>
      <c r="O20" s="43"/>
      <c r="P20" s="43"/>
      <c r="Q20" s="43"/>
      <c r="R20" s="43"/>
      <c r="S20" s="43"/>
      <c r="T20" s="43"/>
      <c r="U20" s="43"/>
      <c r="V20" s="43"/>
      <c r="W20" s="43"/>
      <c r="X20" s="43"/>
      <c r="Y20" s="43"/>
      <c r="Z20" s="43"/>
    </row>
    <row r="21">
      <c r="A21" s="49"/>
      <c r="B21" s="59" t="s">
        <v>75</v>
      </c>
      <c r="C21" s="46" t="s">
        <v>76</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77</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78</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79</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80</v>
      </c>
      <c r="E25" s="73" t="s">
        <v>81</v>
      </c>
      <c r="F25" s="74"/>
      <c r="G25" s="76"/>
      <c r="H25" s="43"/>
      <c r="I25" s="43"/>
      <c r="J25" s="43"/>
      <c r="K25" s="43"/>
      <c r="L25" s="43"/>
      <c r="M25" s="43"/>
      <c r="N25" s="43"/>
      <c r="O25" s="43"/>
      <c r="P25" s="43"/>
      <c r="Q25" s="43"/>
      <c r="R25" s="43"/>
      <c r="S25" s="43"/>
      <c r="T25" s="43"/>
      <c r="U25" s="43"/>
      <c r="V25" s="43"/>
      <c r="W25" s="43"/>
      <c r="X25" s="43"/>
      <c r="Y25" s="43"/>
      <c r="Z25" s="43"/>
    </row>
    <row r="26">
      <c r="A26" s="49"/>
      <c r="B26" s="45" t="s">
        <v>82</v>
      </c>
      <c r="C26" s="77" t="s">
        <v>83</v>
      </c>
      <c r="D26" s="50">
        <v>7827620.0</v>
      </c>
      <c r="E26" s="50">
        <v>1.03E7</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84</v>
      </c>
      <c r="D27" s="50">
        <v>6716705.0</v>
      </c>
      <c r="E27" s="50">
        <v>1602642.0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85</v>
      </c>
      <c r="D28" s="75">
        <f t="shared" ref="D28:E28" si="2">D26-D27</f>
        <v>1110915</v>
      </c>
      <c r="E28" s="75">
        <f t="shared" si="2"/>
        <v>8697358</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86</v>
      </c>
      <c r="D29" s="57"/>
      <c r="E29" s="57"/>
      <c r="F29" s="57">
        <f>sum(D28:E28)</f>
        <v>9808273</v>
      </c>
      <c r="G29" s="58"/>
      <c r="H29" s="58"/>
      <c r="I29" s="58"/>
      <c r="J29" s="58"/>
      <c r="K29" s="58"/>
      <c r="L29" s="58"/>
      <c r="M29" s="58"/>
      <c r="N29" s="58"/>
      <c r="O29" s="58"/>
      <c r="P29" s="58"/>
      <c r="Q29" s="58"/>
      <c r="R29" s="58"/>
      <c r="S29" s="58"/>
      <c r="T29" s="58"/>
      <c r="U29" s="58"/>
      <c r="V29" s="58"/>
      <c r="W29" s="58"/>
      <c r="X29" s="58"/>
      <c r="Y29" s="58"/>
      <c r="Z29" s="58"/>
    </row>
    <row r="30">
      <c r="A30" s="49"/>
      <c r="B30" s="59" t="s">
        <v>87</v>
      </c>
      <c r="C30" s="51" t="s">
        <v>88</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89</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90</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91</v>
      </c>
      <c r="C33" s="51" t="s">
        <v>92</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93</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94</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95</v>
      </c>
      <c r="C36" s="51" t="s">
        <v>96</v>
      </c>
      <c r="D36" s="81"/>
      <c r="E36" s="48">
        <v>3761104.0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97</v>
      </c>
      <c r="D37" s="82"/>
      <c r="E37" s="48">
        <v>1739935.0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98</v>
      </c>
      <c r="D38" s="78"/>
      <c r="E38" s="79"/>
      <c r="F38" s="57">
        <f>E36-E37</f>
        <v>2021169</v>
      </c>
      <c r="G38" s="43"/>
      <c r="H38" s="43"/>
      <c r="I38" s="43"/>
      <c r="J38" s="43"/>
      <c r="K38" s="43"/>
      <c r="L38" s="43"/>
      <c r="M38" s="43"/>
      <c r="N38" s="43"/>
      <c r="O38" s="43"/>
      <c r="P38" s="43"/>
      <c r="Q38" s="43"/>
      <c r="R38" s="43"/>
      <c r="S38" s="43"/>
      <c r="T38" s="43"/>
      <c r="U38" s="43"/>
      <c r="V38" s="43"/>
      <c r="W38" s="43"/>
      <c r="X38" s="43"/>
      <c r="Y38" s="43"/>
      <c r="Z38" s="43"/>
    </row>
    <row r="39">
      <c r="A39" s="49"/>
      <c r="B39" s="45" t="s">
        <v>99</v>
      </c>
      <c r="C39" s="60" t="s">
        <v>100</v>
      </c>
      <c r="D39" s="74"/>
      <c r="E39" s="48">
        <v>133014.0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101</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68</v>
      </c>
      <c r="D43" s="79"/>
      <c r="E43" s="79"/>
      <c r="F43" s="57">
        <f>sum(E39:E42)</f>
        <v>133014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16971605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GEOLOGICAL SOCIETY OF AMERICA</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1081726</v>
      </c>
      <c r="D4" s="99">
        <v>1081726.0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71792</v>
      </c>
      <c r="D5" s="99">
        <v>71792.0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256138</v>
      </c>
      <c r="D7" s="99">
        <v>70661.0</v>
      </c>
      <c r="E7" s="99">
        <v>185477.0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113</v>
      </c>
      <c r="C9" s="98">
        <f t="shared" si="1"/>
        <v>3423154</v>
      </c>
      <c r="D9" s="99">
        <v>944347.0</v>
      </c>
      <c r="E9" s="99">
        <v>2478807.0</v>
      </c>
      <c r="F9" s="99">
        <v>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286526</v>
      </c>
      <c r="D10" s="99">
        <v>0.0</v>
      </c>
      <c r="E10" s="99">
        <v>286526.0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362860</v>
      </c>
      <c r="D11" s="99">
        <v>173802.0</v>
      </c>
      <c r="E11" s="99">
        <v>189058.0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250091</v>
      </c>
      <c r="D12" s="99">
        <v>71328.0</v>
      </c>
      <c r="E12" s="99">
        <v>178763.0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80129</v>
      </c>
      <c r="D15" s="99">
        <v>27582.0</v>
      </c>
      <c r="E15" s="99">
        <v>52547.0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65766</v>
      </c>
      <c r="D16" s="99">
        <v>0.0</v>
      </c>
      <c r="E16" s="99">
        <v>65766.0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98521</v>
      </c>
      <c r="D19" s="99">
        <v>0.0</v>
      </c>
      <c r="E19" s="99">
        <v>98521.0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1317977</v>
      </c>
      <c r="D20" s="99">
        <v>713528.0</v>
      </c>
      <c r="E20" s="99">
        <v>604449.0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53546</v>
      </c>
      <c r="D21" s="99">
        <v>3392.0</v>
      </c>
      <c r="E21" s="99">
        <v>50154.0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204421</v>
      </c>
      <c r="D22" s="99">
        <v>65605.0</v>
      </c>
      <c r="E22" s="99">
        <v>138816.0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27997</v>
      </c>
      <c r="D23" s="99">
        <v>3161.0</v>
      </c>
      <c r="E23" s="99">
        <v>24836.0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72</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186520</v>
      </c>
      <c r="D25" s="99">
        <v>0.0</v>
      </c>
      <c r="E25" s="99">
        <v>186520.0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360599</v>
      </c>
      <c r="D26" s="99">
        <v>300484.0</v>
      </c>
      <c r="E26" s="99">
        <v>60115.0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1135639</v>
      </c>
      <c r="D28" s="99">
        <v>1090723.0</v>
      </c>
      <c r="E28" s="99">
        <v>44916.0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1606</v>
      </c>
      <c r="D29" s="99">
        <v>0.0</v>
      </c>
      <c r="E29" s="99">
        <v>1606.0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146669</v>
      </c>
      <c r="D31" s="99">
        <v>14076.0</v>
      </c>
      <c r="E31" s="99">
        <v>132593.0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87386</v>
      </c>
      <c r="D32" s="99">
        <v>18938.0</v>
      </c>
      <c r="E32" s="99">
        <v>68448.0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102" t="s">
        <v>138</v>
      </c>
      <c r="C34" s="98">
        <f t="shared" si="1"/>
        <v>-6036</v>
      </c>
      <c r="D34" s="99">
        <v>0.0</v>
      </c>
      <c r="E34" s="99">
        <v>-6036.0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139</v>
      </c>
      <c r="C35" s="98">
        <f t="shared" si="1"/>
        <v>432418</v>
      </c>
      <c r="D35" s="99">
        <v>0.0</v>
      </c>
      <c r="E35" s="99">
        <v>432418.0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140</v>
      </c>
      <c r="C36" s="98">
        <f t="shared" si="1"/>
        <v>85641</v>
      </c>
      <c r="D36" s="99">
        <v>3213.0</v>
      </c>
      <c r="E36" s="99">
        <v>82428.0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t="s">
        <v>141</v>
      </c>
      <c r="C37" s="98">
        <f t="shared" si="1"/>
        <v>29077</v>
      </c>
      <c r="D37" s="99">
        <v>2052.0</v>
      </c>
      <c r="E37" s="99">
        <v>27025.0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-1081003</v>
      </c>
      <c r="D38" s="99">
        <v>1130214.0</v>
      </c>
      <c r="E38" s="99">
        <v>-2211217.0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4">
        <f t="shared" ref="C40:F40" si="2">sum(C3:C39)</f>
        <v>8959160</v>
      </c>
      <c r="D40" s="104">
        <f t="shared" si="2"/>
        <v>5786624</v>
      </c>
      <c r="E40" s="104">
        <f t="shared" si="2"/>
        <v>3172536</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GEOLOGICAL SOCIETY OF AMERICA</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144</v>
      </c>
      <c r="B2" s="45">
        <v>1.0</v>
      </c>
      <c r="C2" s="46" t="s">
        <v>145</v>
      </c>
      <c r="D2" s="111"/>
      <c r="E2" s="112">
        <v>168331.0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3"/>
      <c r="E3" s="112">
        <v>361526.0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3"/>
      <c r="E5" s="112">
        <v>1484627.0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3"/>
      <c r="E9" s="112">
        <v>202712.0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1"/>
      <c r="E10" s="112">
        <v>193803.0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2">
        <v>504356.0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2">
        <v>448433.0</v>
      </c>
      <c r="E12" s="109">
        <f>D11-D12</f>
        <v>55923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3"/>
      <c r="E13" s="112">
        <v>3.4053482E7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3"/>
      <c r="E14" s="112">
        <v>1.1147715E7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3"/>
      <c r="E17" s="112">
        <v>190172.0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4"/>
      <c r="E18" s="115">
        <f>sum(E2:E17)</f>
        <v>47858291</v>
      </c>
      <c r="F18" s="43"/>
      <c r="G18" s="43"/>
      <c r="H18" s="43"/>
      <c r="I18" s="43"/>
      <c r="J18" s="43"/>
      <c r="K18" s="43"/>
      <c r="L18" s="43"/>
      <c r="M18" s="43"/>
      <c r="N18" s="43"/>
      <c r="O18" s="43"/>
      <c r="P18" s="43"/>
      <c r="Q18" s="43"/>
      <c r="R18" s="43"/>
      <c r="S18" s="43"/>
      <c r="T18" s="43"/>
      <c r="U18" s="43"/>
      <c r="V18" s="43"/>
      <c r="W18" s="43"/>
      <c r="X18" s="43"/>
      <c r="Y18" s="43"/>
      <c r="Z18" s="43"/>
    </row>
    <row r="19">
      <c r="A19" s="44" t="s">
        <v>164</v>
      </c>
      <c r="B19" s="116">
        <v>17.0</v>
      </c>
      <c r="C19" s="117" t="s">
        <v>165</v>
      </c>
      <c r="D19" s="118"/>
      <c r="E19" s="112">
        <v>2048691.0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166</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167</v>
      </c>
      <c r="D21" s="118"/>
      <c r="E21" s="112">
        <v>1000670.0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168</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169</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170</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171</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172</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173</v>
      </c>
      <c r="D27" s="118"/>
      <c r="E27" s="119">
        <v>89929.0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174</v>
      </c>
      <c r="D28" s="126"/>
      <c r="E28" s="127">
        <f>sum(E19:E27)</f>
        <v>3139290</v>
      </c>
      <c r="F28" s="43"/>
      <c r="G28" s="43"/>
      <c r="H28" s="43"/>
      <c r="I28" s="43"/>
      <c r="J28" s="43"/>
      <c r="K28" s="43"/>
      <c r="L28" s="43"/>
      <c r="M28" s="43"/>
      <c r="N28" s="43"/>
      <c r="O28" s="43"/>
      <c r="P28" s="43"/>
      <c r="Q28" s="43"/>
      <c r="R28" s="43"/>
      <c r="S28" s="43"/>
      <c r="T28" s="43"/>
      <c r="U28" s="43"/>
      <c r="V28" s="43"/>
      <c r="W28" s="43"/>
      <c r="X28" s="43"/>
      <c r="Y28" s="43"/>
      <c r="Z28" s="43"/>
    </row>
    <row r="29">
      <c r="A29" s="65" t="s">
        <v>175</v>
      </c>
      <c r="B29" s="128"/>
      <c r="C29" s="129" t="s">
        <v>176</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177</v>
      </c>
      <c r="D30" s="118"/>
      <c r="E30" s="112">
        <v>3.2139314E7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178</v>
      </c>
      <c r="D31" s="118"/>
      <c r="E31" s="112">
        <v>1.2579687E7</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179</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180</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181</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182</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183</v>
      </c>
      <c r="D36" s="132"/>
      <c r="E36" s="127">
        <f>sum(E30:E35)</f>
        <v>44719001</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184</v>
      </c>
      <c r="D37" s="136"/>
      <c r="E37" s="137">
        <f>E36+E28</f>
        <v>47858291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GEOLOGICAL SOCIETY OF AMERICA</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185</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186</v>
      </c>
      <c r="C3" s="145" t="s">
        <v>187</v>
      </c>
      <c r="D3" s="146">
        <f>'Expenses 2021'!C40</f>
        <v>8959160</v>
      </c>
      <c r="E3" s="147"/>
      <c r="F3" s="43"/>
      <c r="G3" s="43"/>
      <c r="H3" s="43"/>
      <c r="I3" s="43"/>
      <c r="J3" s="43"/>
      <c r="K3" s="43"/>
      <c r="L3" s="43"/>
      <c r="M3" s="43"/>
      <c r="N3" s="43"/>
      <c r="O3" s="43"/>
      <c r="P3" s="43"/>
      <c r="Q3" s="43"/>
      <c r="R3" s="43"/>
      <c r="S3" s="43"/>
      <c r="T3" s="43"/>
      <c r="U3" s="43"/>
      <c r="V3" s="43"/>
      <c r="W3" s="43"/>
      <c r="X3" s="43"/>
      <c r="Y3" s="43"/>
    </row>
    <row r="4">
      <c r="A4" s="139"/>
      <c r="B4" s="49"/>
      <c r="C4" s="145" t="s">
        <v>188</v>
      </c>
      <c r="D4" s="146">
        <f>'Expenses 2021'!C31</f>
        <v>146669</v>
      </c>
      <c r="E4" s="147"/>
      <c r="F4" s="43"/>
      <c r="G4" s="43"/>
      <c r="H4" s="43"/>
      <c r="I4" s="43"/>
      <c r="J4" s="43"/>
      <c r="K4" s="43"/>
      <c r="L4" s="43"/>
      <c r="M4" s="43"/>
      <c r="N4" s="43"/>
      <c r="O4" s="43"/>
      <c r="P4" s="43"/>
      <c r="Q4" s="43"/>
      <c r="R4" s="43"/>
      <c r="S4" s="43"/>
      <c r="T4" s="43"/>
      <c r="U4" s="43"/>
      <c r="V4" s="43"/>
      <c r="W4" s="43"/>
      <c r="X4" s="43"/>
      <c r="Y4" s="43"/>
    </row>
    <row r="5">
      <c r="A5" s="139"/>
      <c r="B5" s="49"/>
      <c r="C5" s="145" t="s">
        <v>189</v>
      </c>
      <c r="D5" s="146">
        <f>D3-D4</f>
        <v>8812491</v>
      </c>
      <c r="E5" s="147"/>
      <c r="F5" s="43"/>
      <c r="G5" s="43"/>
      <c r="H5" s="43"/>
      <c r="I5" s="43"/>
      <c r="J5" s="43"/>
      <c r="K5" s="43"/>
      <c r="L5" s="43"/>
      <c r="M5" s="43"/>
      <c r="N5" s="43"/>
      <c r="O5" s="43"/>
      <c r="P5" s="43"/>
      <c r="Q5" s="43"/>
      <c r="R5" s="43"/>
      <c r="S5" s="43"/>
      <c r="T5" s="43"/>
      <c r="U5" s="43"/>
      <c r="V5" s="43"/>
      <c r="W5" s="43"/>
      <c r="X5" s="43"/>
      <c r="Y5" s="43"/>
    </row>
    <row r="6">
      <c r="A6" s="139"/>
      <c r="B6" s="49"/>
      <c r="C6" s="145" t="s">
        <v>190</v>
      </c>
      <c r="D6" s="146">
        <f>D5/12</f>
        <v>734374.25</v>
      </c>
      <c r="E6" s="147"/>
      <c r="F6" s="43"/>
      <c r="G6" s="43"/>
      <c r="H6" s="43"/>
      <c r="I6" s="43"/>
      <c r="J6" s="43"/>
      <c r="K6" s="43"/>
      <c r="L6" s="43"/>
      <c r="M6" s="43"/>
      <c r="N6" s="43"/>
      <c r="O6" s="43"/>
      <c r="P6" s="43"/>
      <c r="Q6" s="43"/>
      <c r="R6" s="43"/>
      <c r="S6" s="43"/>
      <c r="T6" s="43"/>
      <c r="U6" s="43"/>
      <c r="V6" s="43"/>
      <c r="W6" s="43"/>
      <c r="X6" s="43"/>
      <c r="Y6" s="43"/>
    </row>
    <row r="7">
      <c r="A7" s="139"/>
      <c r="B7" s="49"/>
      <c r="C7" s="145" t="s">
        <v>191</v>
      </c>
      <c r="D7" s="75">
        <f>'Balance Sheet 2021'!E2+'Balance Sheet 2021'!E3</f>
        <v>529857</v>
      </c>
      <c r="E7" s="147"/>
      <c r="F7" s="43"/>
      <c r="G7" s="43"/>
      <c r="H7" s="43"/>
      <c r="I7" s="43"/>
      <c r="J7" s="43"/>
      <c r="K7" s="43"/>
      <c r="L7" s="43"/>
      <c r="M7" s="43"/>
      <c r="N7" s="43"/>
      <c r="O7" s="43"/>
      <c r="P7" s="43"/>
      <c r="Q7" s="43"/>
      <c r="R7" s="43"/>
      <c r="S7" s="43"/>
      <c r="T7" s="43"/>
      <c r="U7" s="43"/>
      <c r="V7" s="43"/>
      <c r="W7" s="43"/>
      <c r="X7" s="43"/>
      <c r="Y7" s="43"/>
    </row>
    <row r="8">
      <c r="A8" s="139"/>
      <c r="B8" s="49"/>
      <c r="C8" s="148" t="s">
        <v>185</v>
      </c>
      <c r="D8" s="149">
        <f>D7/D6</f>
        <v>0.7215081411</v>
      </c>
      <c r="E8" s="150" t="s">
        <v>192</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193</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194</v>
      </c>
      <c r="C11" s="145" t="s">
        <v>195</v>
      </c>
      <c r="D11" s="75">
        <f>'Balance Sheet 2021'!E30</f>
        <v>32139314</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196</v>
      </c>
      <c r="D12" s="75">
        <f>'Expenses 2021'!C40</f>
        <v>8959160</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197</v>
      </c>
      <c r="D13" s="146">
        <f>D12/12</f>
        <v>746596.6667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193</v>
      </c>
      <c r="D14" s="149">
        <f>D11/D13</f>
        <v>43.04775983</v>
      </c>
      <c r="E14" s="150" t="s">
        <v>192</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198</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199</v>
      </c>
      <c r="C17" s="145" t="s">
        <v>200</v>
      </c>
      <c r="D17" s="75">
        <f>sum('Balance Sheet 2021'!E13:E15)</f>
        <v>45201197</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196</v>
      </c>
      <c r="D18" s="75">
        <f>'Expenses 2021'!C40</f>
        <v>8959160</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197</v>
      </c>
      <c r="D19" s="146">
        <f>D18/12</f>
        <v>746596.6667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201</v>
      </c>
      <c r="D20" s="149">
        <f>D17/D19</f>
        <v>60.54299332</v>
      </c>
      <c r="E20" s="150" t="s">
        <v>192</v>
      </c>
      <c r="F20" s="43"/>
      <c r="G20" s="43"/>
      <c r="H20" s="43"/>
      <c r="I20" s="43"/>
      <c r="J20" s="43"/>
      <c r="K20" s="43"/>
      <c r="L20" s="43"/>
      <c r="M20" s="43"/>
      <c r="N20" s="43"/>
      <c r="O20" s="43"/>
      <c r="P20" s="43"/>
      <c r="Q20" s="43"/>
      <c r="R20" s="43"/>
      <c r="S20" s="43"/>
      <c r="T20" s="43"/>
      <c r="U20" s="43"/>
      <c r="V20" s="43"/>
      <c r="W20" s="43"/>
      <c r="X20" s="43"/>
      <c r="Y20" s="43"/>
    </row>
    <row r="21">
      <c r="A21" s="139"/>
      <c r="B21" s="49"/>
      <c r="C21" s="154" t="s">
        <v>202</v>
      </c>
      <c r="D21" s="155">
        <f>D20+D8</f>
        <v>61.26450146</v>
      </c>
      <c r="E21" s="156" t="s">
        <v>192</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203</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204</v>
      </c>
      <c r="C24" s="160"/>
      <c r="D24" s="161">
        <f>max('Revenues 2021'!E2:E7,'Revenues 2021'!F10:F15)</f>
        <v>1595220</v>
      </c>
      <c r="E24" s="162" t="s">
        <v>205</v>
      </c>
      <c r="F24" s="43"/>
      <c r="G24" s="43"/>
      <c r="H24" s="43"/>
      <c r="I24" s="43"/>
      <c r="J24" s="43"/>
      <c r="K24" s="43"/>
      <c r="L24" s="43"/>
      <c r="M24" s="43"/>
      <c r="N24" s="43"/>
      <c r="O24" s="43"/>
      <c r="P24" s="43"/>
      <c r="Q24" s="43"/>
      <c r="R24" s="43"/>
      <c r="S24" s="43"/>
      <c r="T24" s="43"/>
      <c r="U24" s="43"/>
      <c r="V24" s="43"/>
      <c r="W24" s="43"/>
      <c r="X24" s="43"/>
      <c r="Y24" s="43"/>
    </row>
    <row r="25">
      <c r="A25" s="139"/>
      <c r="B25" s="49"/>
      <c r="C25" s="145" t="s">
        <v>206</v>
      </c>
      <c r="D25" s="146">
        <f>'Revenues 2021'!F44</f>
        <v>16971605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203</v>
      </c>
      <c r="D26" s="163">
        <f>D24/D25</f>
        <v>0.09399346732</v>
      </c>
      <c r="E26" s="150" t="s">
        <v>207</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208</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209</v>
      </c>
      <c r="C29" s="145" t="s">
        <v>210</v>
      </c>
      <c r="D29" s="75">
        <f>SUM('Expenses 2021'!C7:C9)</f>
        <v>3679292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211</v>
      </c>
      <c r="D30" s="75">
        <f>SUM('Expenses 2021'!C10:C12)</f>
        <v>899477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212</v>
      </c>
      <c r="D31" s="75">
        <f>sum(D29:D30)</f>
        <v>4578769</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187</v>
      </c>
      <c r="D32" s="75">
        <f>'Expenses 2021'!C40</f>
        <v>8959160</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213</v>
      </c>
      <c r="D33" s="163">
        <f>D31/D32</f>
        <v>0.5110712388</v>
      </c>
      <c r="E33" s="150" t="s">
        <v>214</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215</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216</v>
      </c>
      <c r="C36" s="145" t="s">
        <v>217</v>
      </c>
      <c r="D36" s="75">
        <f>SUM('Expenses 2021'!C10:C11)</f>
        <v>649386</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210</v>
      </c>
      <c r="D37" s="75">
        <f>SUM('Expenses 2021'!C7:C9)</f>
        <v>3679292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215</v>
      </c>
      <c r="D38" s="163">
        <f>D36/D37</f>
        <v>0.1764975435</v>
      </c>
      <c r="E38" s="150" t="s">
        <v>218</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219</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220</v>
      </c>
      <c r="C41" s="148" t="s">
        <v>221</v>
      </c>
      <c r="D41" s="75">
        <f>'Expenses 2021'!D40</f>
        <v>5786624</v>
      </c>
      <c r="E41" s="165">
        <f t="shared" ref="E41:E44" si="1">D41/$D$44</f>
        <v>0.6458891235</v>
      </c>
      <c r="F41" s="43"/>
      <c r="G41" s="43"/>
      <c r="H41" s="43"/>
      <c r="I41" s="43"/>
      <c r="J41" s="43"/>
      <c r="K41" s="43"/>
      <c r="L41" s="43"/>
      <c r="M41" s="43"/>
      <c r="N41" s="43"/>
      <c r="O41" s="43"/>
      <c r="P41" s="43"/>
      <c r="Q41" s="43"/>
      <c r="R41" s="43"/>
      <c r="S41" s="43"/>
      <c r="T41" s="43"/>
      <c r="U41" s="43"/>
      <c r="V41" s="43"/>
      <c r="W41" s="43"/>
      <c r="X41" s="43"/>
      <c r="Y41" s="43"/>
    </row>
    <row r="42">
      <c r="A42" s="139"/>
      <c r="B42" s="49"/>
      <c r="C42" s="148" t="s">
        <v>222</v>
      </c>
      <c r="D42" s="146">
        <f>'Expenses 2021'!E40</f>
        <v>3172536</v>
      </c>
      <c r="E42" s="165">
        <f t="shared" si="1"/>
        <v>0.3541108765</v>
      </c>
      <c r="F42" s="43"/>
      <c r="G42" s="43"/>
      <c r="H42" s="43"/>
      <c r="I42" s="43"/>
      <c r="J42" s="43"/>
      <c r="K42" s="43"/>
      <c r="L42" s="43"/>
      <c r="M42" s="43"/>
      <c r="N42" s="43"/>
      <c r="O42" s="43"/>
      <c r="P42" s="43"/>
      <c r="Q42" s="43"/>
      <c r="R42" s="43"/>
      <c r="S42" s="43"/>
      <c r="T42" s="43"/>
      <c r="U42" s="43"/>
      <c r="V42" s="43"/>
      <c r="W42" s="43"/>
      <c r="X42" s="43"/>
      <c r="Y42" s="43"/>
    </row>
    <row r="43">
      <c r="A43" s="139"/>
      <c r="B43" s="49"/>
      <c r="C43" s="148" t="s">
        <v>223</v>
      </c>
      <c r="D43" s="146">
        <f>'Expenses 2021'!F40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187</v>
      </c>
      <c r="D44" s="146">
        <f>sum(D41:D43)</f>
        <v>8959160</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224</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225</v>
      </c>
      <c r="C47" s="145" t="s">
        <v>226</v>
      </c>
      <c r="D47" s="146">
        <f>'Revenues 2021'!F9</f>
        <v>1422396</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227</v>
      </c>
      <c r="D48" s="146">
        <f>'Expenses 2021'!F40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228</v>
      </c>
      <c r="D49" s="166" t="str">
        <f>if(D48=0, "$0",D47/D48)</f>
        <v>$0</v>
      </c>
      <c r="E49" s="150" t="s">
        <v>229</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230</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231</v>
      </c>
      <c r="C52" s="145" t="s">
        <v>232</v>
      </c>
      <c r="D52" s="146">
        <f>sum('Balance Sheet 2021'!E2:E10)</f>
        <v>2410999</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233</v>
      </c>
      <c r="D53" s="146">
        <f>sum('Balance Sheet 2021'!E19:E22)</f>
        <v>3049361</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234</v>
      </c>
      <c r="D54" s="168">
        <f>D52/D53</f>
        <v>0.7906571246</v>
      </c>
      <c r="E54" s="150" t="s">
        <v>235</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236</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237</v>
      </c>
      <c r="C57" s="145" t="s">
        <v>238</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239</v>
      </c>
      <c r="D58" s="146">
        <f>'Balance Sheet 2021'!E18</f>
        <v>47858291</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240</v>
      </c>
      <c r="D59" s="169">
        <f>D57/D58</f>
        <v>0</v>
      </c>
      <c r="E59" s="150" t="s">
        <v>241</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GEOLOGICAL SOCIETY OF AMERICA</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1391857.0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637408.0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2029265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2328401.0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t="s">
        <v>66</v>
      </c>
      <c r="D11" s="61"/>
      <c r="E11" s="61"/>
      <c r="F11" s="62">
        <v>1068712.0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t="s">
        <v>65</v>
      </c>
      <c r="D12" s="61"/>
      <c r="E12" s="61"/>
      <c r="F12" s="62">
        <v>768842.0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t="s">
        <v>67</v>
      </c>
      <c r="D13" s="61"/>
      <c r="E13" s="61"/>
      <c r="F13" s="62">
        <v>656697.0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68</v>
      </c>
      <c r="D16" s="57"/>
      <c r="E16" s="57"/>
      <c r="F16" s="57">
        <f>sum(F10:F15)</f>
        <v>4822652</v>
      </c>
      <c r="G16" s="58"/>
      <c r="H16" s="58"/>
      <c r="I16" s="58"/>
      <c r="J16" s="58"/>
      <c r="K16" s="58"/>
      <c r="L16" s="58"/>
      <c r="M16" s="58"/>
      <c r="N16" s="58"/>
      <c r="O16" s="58"/>
      <c r="P16" s="58"/>
      <c r="Q16" s="58"/>
      <c r="R16" s="58"/>
      <c r="S16" s="58"/>
      <c r="T16" s="58"/>
      <c r="U16" s="58"/>
      <c r="V16" s="58"/>
      <c r="W16" s="58"/>
      <c r="X16" s="58"/>
      <c r="Y16" s="58"/>
      <c r="Z16" s="58"/>
    </row>
    <row r="17">
      <c r="A17" s="65" t="s">
        <v>69</v>
      </c>
      <c r="B17" s="66">
        <v>3.0</v>
      </c>
      <c r="C17" s="67" t="s">
        <v>70</v>
      </c>
      <c r="D17" s="61"/>
      <c r="E17" s="61"/>
      <c r="F17" s="62">
        <v>1402423.0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71</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72</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73</v>
      </c>
      <c r="E20" s="73" t="s">
        <v>74</v>
      </c>
      <c r="F20" s="74"/>
      <c r="G20" s="43"/>
      <c r="H20" s="43"/>
      <c r="I20" s="43"/>
      <c r="J20" s="43"/>
      <c r="K20" s="43"/>
      <c r="L20" s="43"/>
      <c r="M20" s="43"/>
      <c r="N20" s="43"/>
      <c r="O20" s="43"/>
      <c r="P20" s="43"/>
      <c r="Q20" s="43"/>
      <c r="R20" s="43"/>
      <c r="S20" s="43"/>
      <c r="T20" s="43"/>
      <c r="U20" s="43"/>
      <c r="V20" s="43"/>
      <c r="W20" s="43"/>
      <c r="X20" s="43"/>
      <c r="Y20" s="43"/>
      <c r="Z20" s="43"/>
    </row>
    <row r="21">
      <c r="A21" s="49"/>
      <c r="B21" s="59" t="s">
        <v>75</v>
      </c>
      <c r="C21" s="46" t="s">
        <v>76</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77</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78</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79</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80</v>
      </c>
      <c r="E25" s="73" t="s">
        <v>81</v>
      </c>
      <c r="F25" s="74"/>
      <c r="G25" s="76"/>
      <c r="H25" s="43"/>
      <c r="I25" s="43"/>
      <c r="J25" s="43"/>
      <c r="K25" s="43"/>
      <c r="L25" s="43"/>
      <c r="M25" s="43"/>
      <c r="N25" s="43"/>
      <c r="O25" s="43"/>
      <c r="P25" s="43"/>
      <c r="Q25" s="43"/>
      <c r="R25" s="43"/>
      <c r="S25" s="43"/>
      <c r="T25" s="43"/>
      <c r="U25" s="43"/>
      <c r="V25" s="43"/>
      <c r="W25" s="43"/>
      <c r="X25" s="43"/>
      <c r="Y25" s="43"/>
      <c r="Z25" s="43"/>
    </row>
    <row r="26">
      <c r="A26" s="49"/>
      <c r="B26" s="45" t="s">
        <v>82</v>
      </c>
      <c r="C26" s="77" t="s">
        <v>242</v>
      </c>
      <c r="D26" s="50">
        <v>8625094.0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84</v>
      </c>
      <c r="D27" s="50">
        <v>8553057.0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85</v>
      </c>
      <c r="D28" s="75">
        <f t="shared" ref="D28:E28" si="2">D26-D27</f>
        <v>72037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86</v>
      </c>
      <c r="D29" s="57"/>
      <c r="E29" s="57"/>
      <c r="F29" s="57">
        <f>sum(D28:E28)</f>
        <v>72037</v>
      </c>
      <c r="G29" s="58"/>
      <c r="H29" s="58"/>
      <c r="I29" s="58"/>
      <c r="J29" s="58"/>
      <c r="K29" s="58"/>
      <c r="L29" s="58"/>
      <c r="M29" s="58"/>
      <c r="N29" s="58"/>
      <c r="O29" s="58"/>
      <c r="P29" s="58"/>
      <c r="Q29" s="58"/>
      <c r="R29" s="58"/>
      <c r="S29" s="58"/>
      <c r="T29" s="58"/>
      <c r="U29" s="58"/>
      <c r="V29" s="58"/>
      <c r="W29" s="58"/>
      <c r="X29" s="58"/>
      <c r="Y29" s="58"/>
      <c r="Z29" s="58"/>
    </row>
    <row r="30">
      <c r="A30" s="49"/>
      <c r="B30" s="59" t="s">
        <v>87</v>
      </c>
      <c r="C30" s="51" t="s">
        <v>88</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89</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90</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91</v>
      </c>
      <c r="C33" s="51" t="s">
        <v>92</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93</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94</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95</v>
      </c>
      <c r="C36" s="51" t="s">
        <v>96</v>
      </c>
      <c r="D36" s="81"/>
      <c r="E36" s="48">
        <v>3404790.0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97</v>
      </c>
      <c r="D37" s="82"/>
      <c r="E37" s="48">
        <v>1262220.0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98</v>
      </c>
      <c r="D38" s="78"/>
      <c r="E38" s="79"/>
      <c r="F38" s="57">
        <f>E36-E37</f>
        <v>2142570</v>
      </c>
      <c r="G38" s="43"/>
      <c r="H38" s="43"/>
      <c r="I38" s="43"/>
      <c r="J38" s="43"/>
      <c r="K38" s="43"/>
      <c r="L38" s="43"/>
      <c r="M38" s="43"/>
      <c r="N38" s="43"/>
      <c r="O38" s="43"/>
      <c r="P38" s="43"/>
      <c r="Q38" s="43"/>
      <c r="R38" s="43"/>
      <c r="S38" s="43"/>
      <c r="T38" s="43"/>
      <c r="U38" s="43"/>
      <c r="V38" s="43"/>
      <c r="W38" s="43"/>
      <c r="X38" s="43"/>
      <c r="Y38" s="43"/>
      <c r="Z38" s="43"/>
    </row>
    <row r="39">
      <c r="A39" s="49"/>
      <c r="B39" s="45" t="s">
        <v>99</v>
      </c>
      <c r="C39" s="60" t="s">
        <v>100</v>
      </c>
      <c r="D39" s="74"/>
      <c r="E39" s="48">
        <v>234144.0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68</v>
      </c>
      <c r="D43" s="79"/>
      <c r="E43" s="79"/>
      <c r="F43" s="57">
        <f>sum(E39:E42)</f>
        <v>234144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10703091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GEOLOGICAL SOCIETY OF AMERICA</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994362</v>
      </c>
      <c r="D4" s="99">
        <v>994362.0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74635</v>
      </c>
      <c r="D5" s="99">
        <v>74635.0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411760</v>
      </c>
      <c r="D7" s="99">
        <v>148666.0</v>
      </c>
      <c r="E7" s="99">
        <v>263094.0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3289826</v>
      </c>
      <c r="D9" s="99">
        <v>1187791.0</v>
      </c>
      <c r="E9" s="99">
        <v>2102035.0</v>
      </c>
      <c r="F9" s="99">
        <v>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321043</v>
      </c>
      <c r="D10" s="99">
        <v>179707.0</v>
      </c>
      <c r="E10" s="99">
        <v>141336.0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199889</v>
      </c>
      <c r="D11" s="99">
        <v>111890.0</v>
      </c>
      <c r="E11" s="99">
        <v>87999.0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280811</v>
      </c>
      <c r="D12" s="99">
        <v>0.0</v>
      </c>
      <c r="E12" s="99">
        <v>280811.0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19282</v>
      </c>
      <c r="D15" s="99">
        <v>3874.0</v>
      </c>
      <c r="E15" s="99">
        <v>15408.0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70110</v>
      </c>
      <c r="D16" s="99">
        <v>0.0</v>
      </c>
      <c r="E16" s="99">
        <v>70110.0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69289</v>
      </c>
      <c r="D19" s="99">
        <v>0.0</v>
      </c>
      <c r="E19" s="99">
        <v>69289.0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2073795</v>
      </c>
      <c r="D20" s="99">
        <v>1443875.0</v>
      </c>
      <c r="E20" s="99">
        <v>629920.0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65428</v>
      </c>
      <c r="D21" s="99">
        <v>22736.0</v>
      </c>
      <c r="E21" s="99">
        <v>42692.0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54896</v>
      </c>
      <c r="D23" s="99">
        <v>27448.0</v>
      </c>
      <c r="E23" s="99">
        <v>27448.0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72</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189750</v>
      </c>
      <c r="D25" s="99">
        <v>22120.0</v>
      </c>
      <c r="E25" s="99">
        <v>167630.0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392577</v>
      </c>
      <c r="D26" s="99">
        <v>186388.0</v>
      </c>
      <c r="E26" s="99">
        <v>206189.0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1130527</v>
      </c>
      <c r="D28" s="99">
        <v>1130527.0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9374</v>
      </c>
      <c r="D29" s="99">
        <v>0.0</v>
      </c>
      <c r="E29" s="99">
        <v>9374.0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6052</v>
      </c>
      <c r="D31" s="99">
        <v>0.0</v>
      </c>
      <c r="E31" s="99">
        <v>6052.0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121626</v>
      </c>
      <c r="D32" s="99">
        <v>8887.0</v>
      </c>
      <c r="E32" s="99">
        <v>112739.0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60" t="s">
        <v>243</v>
      </c>
      <c r="C34" s="98">
        <f t="shared" si="1"/>
        <v>764839</v>
      </c>
      <c r="D34" s="99">
        <v>725357.0</v>
      </c>
      <c r="E34" s="99">
        <v>39482.0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244</v>
      </c>
      <c r="C35" s="98">
        <f t="shared" si="1"/>
        <v>128964</v>
      </c>
      <c r="D35" s="99">
        <v>101298.0</v>
      </c>
      <c r="E35" s="99">
        <v>27666.0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245</v>
      </c>
      <c r="C36" s="98">
        <f t="shared" si="1"/>
        <v>6541</v>
      </c>
      <c r="D36" s="99">
        <v>6366.0</v>
      </c>
      <c r="E36" s="99">
        <v>175.0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138</v>
      </c>
      <c r="C37" s="98">
        <f t="shared" si="1"/>
        <v>794</v>
      </c>
      <c r="D37" s="99">
        <v>0.0</v>
      </c>
      <c r="E37" s="99">
        <v>794.0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4">
        <f t="shared" ref="C40:F40" si="2">sum(C3:C39)</f>
        <v>10676170</v>
      </c>
      <c r="D40" s="104">
        <f t="shared" si="2"/>
        <v>6375927</v>
      </c>
      <c r="E40" s="104">
        <f t="shared" si="2"/>
        <v>4300243</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GEOLOGICAL SOCIETY OF AMERICA</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144</v>
      </c>
      <c r="B2" s="45">
        <v>1.0</v>
      </c>
      <c r="C2" s="46" t="s">
        <v>145</v>
      </c>
      <c r="D2" s="111"/>
      <c r="E2" s="112">
        <v>50138.0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3"/>
      <c r="E3" s="112">
        <v>153336.0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3"/>
      <c r="E5" s="112">
        <v>1089278.0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3"/>
      <c r="E9" s="112">
        <v>142835.0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1"/>
      <c r="E10" s="112">
        <v>134418.0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2">
        <v>558833.0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2">
        <v>448685.0</v>
      </c>
      <c r="E12" s="109">
        <f>D11-D12</f>
        <v>110148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3"/>
      <c r="E13" s="112">
        <v>3.4965678E7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3"/>
      <c r="E14" s="112">
        <v>1.2737415E7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3"/>
      <c r="E17" s="112">
        <v>688871.0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4"/>
      <c r="E18" s="115">
        <f>sum(E2:E17)</f>
        <v>50072117</v>
      </c>
      <c r="F18" s="43"/>
      <c r="G18" s="43"/>
      <c r="H18" s="43"/>
      <c r="I18" s="43"/>
      <c r="J18" s="43"/>
      <c r="K18" s="43"/>
      <c r="L18" s="43"/>
      <c r="M18" s="43"/>
      <c r="N18" s="43"/>
      <c r="O18" s="43"/>
      <c r="P18" s="43"/>
      <c r="Q18" s="43"/>
      <c r="R18" s="43"/>
      <c r="S18" s="43"/>
      <c r="T18" s="43"/>
      <c r="U18" s="43"/>
      <c r="V18" s="43"/>
      <c r="W18" s="43"/>
      <c r="X18" s="43"/>
      <c r="Y18" s="43"/>
      <c r="Z18" s="43"/>
    </row>
    <row r="19">
      <c r="A19" s="44" t="s">
        <v>164</v>
      </c>
      <c r="B19" s="116">
        <v>17.0</v>
      </c>
      <c r="C19" s="117" t="s">
        <v>165</v>
      </c>
      <c r="D19" s="118"/>
      <c r="E19" s="112">
        <v>1846286.0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166</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167</v>
      </c>
      <c r="D21" s="118"/>
      <c r="E21" s="112">
        <v>1108076.0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168</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169</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170</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171</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172</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173</v>
      </c>
      <c r="D27" s="118"/>
      <c r="E27" s="119">
        <v>69766.0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174</v>
      </c>
      <c r="D28" s="126"/>
      <c r="E28" s="127">
        <f>sum(E19:E27)</f>
        <v>3024128</v>
      </c>
      <c r="F28" s="43"/>
      <c r="G28" s="43"/>
      <c r="H28" s="43"/>
      <c r="I28" s="43"/>
      <c r="J28" s="43"/>
      <c r="K28" s="43"/>
      <c r="L28" s="43"/>
      <c r="M28" s="43"/>
      <c r="N28" s="43"/>
      <c r="O28" s="43"/>
      <c r="P28" s="43"/>
      <c r="Q28" s="43"/>
      <c r="R28" s="43"/>
      <c r="S28" s="43"/>
      <c r="T28" s="43"/>
      <c r="U28" s="43"/>
      <c r="V28" s="43"/>
      <c r="W28" s="43"/>
      <c r="X28" s="43"/>
      <c r="Y28" s="43"/>
      <c r="Z28" s="43"/>
    </row>
    <row r="29">
      <c r="A29" s="65" t="s">
        <v>175</v>
      </c>
      <c r="B29" s="128"/>
      <c r="C29" s="129" t="s">
        <v>176</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177</v>
      </c>
      <c r="D30" s="118"/>
      <c r="E30" s="112">
        <v>3.3772887E7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178</v>
      </c>
      <c r="D31" s="118"/>
      <c r="E31" s="112">
        <v>1.3275102E7</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179</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180</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181</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182</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183</v>
      </c>
      <c r="D36" s="132"/>
      <c r="E36" s="127">
        <f>sum(E30:E35)</f>
        <v>47047989</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184</v>
      </c>
      <c r="D37" s="136"/>
      <c r="E37" s="137">
        <f>E36+E28</f>
        <v>50072117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