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<sst xmlns="http://schemas.openxmlformats.org/spreadsheetml/2006/main" count="881" uniqueCount="257">
  <si>
    <t>COMMONWEALTH KITCHEN</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</si>
  <si>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</si>
  <si>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</si>
  <si>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</si>
  <si>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</si>
  <si>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</si>
  <si>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</si>
  <si>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</si>
  <si>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</si>
  <si>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</si>
  <si>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</si>
  <si>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</si>
  <si>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</si>
  <si>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</si>
  <si>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</si>
  <si>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</si>
  <si>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</si>
  <si>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</si>
  <si>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</si>
  <si>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</si>
  <si>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</si>
  <si>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</si>
  <si>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</si>
  <si>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</si>
  <si>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</si>
  <si>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</si>
  <si>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</si>
  <si>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</si>
  <si>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</si>
  <si>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</si>
  <si>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</si>
  <si>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</si>
  <si>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</si>
  <si>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</si>
  <si>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</si>
  <si>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</si>
  <si>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</si>
  <si>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</si>
  <si>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</si>
  <si>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</si>
  <si>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</si>
  <si>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</si>
  <si>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</si>
  <si>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</si>
  <si>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</si>
  <si>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</si>
  <si>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</si>
  <si>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</si>
  <si>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</si>
  <si>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</si>
  <si>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</si>
  <si>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</si>
  <si>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</si>
  <si>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</si>
  <si>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</si>
  <si>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</si>
  <si>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</si>
  <si>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</si>
  <si>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</si>
  <si>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</si>
  <si>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</si>
  <si>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</si>
  <si>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</si>
  <si>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</si>
  <si>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RENTAL AND STORAGE FEE</t>
  </si>
  <si>
    <t>OTHER FEES</t>
  </si>
  <si>
    <t>MANAGEMENT FEES</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</si>
  <si>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</si>
  <si>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</si>
  <si>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</si>
  <si>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</si>
  <si>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</si>
  <si>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</si>
  <si>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</si>
  <si>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</si>
  <si>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</si>
  <si>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</si>
  <si>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</si>
  <si>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</si>
  <si>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</si>
  <si>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</si>
  <si>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</si>
  <si>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</si>
  <si>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</si>
  <si>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</si>
  <si>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</si>
  <si>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</si>
  <si>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</si>
  <si>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</si>
  <si>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</si>
  <si>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</si>
  <si>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</si>
  <si>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</si>
  <si>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</si>
  <si>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</si>
  <si>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</si>
  <si>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</si>
  <si>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</si>
  <si>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</si>
  <si>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SPECIAL EVENT</t>
  </si>
  <si>
    <t>MISCELLANEOUS REVENUE</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</si>
  <si>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</si>
  <si>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</si>
  <si>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</si>
  <si>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</si>
  <si>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</si>
  <si>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</si>
  <si>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</si>
  <si>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</si>
  <si>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</si>
  <si>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</si>
  <si>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</si>
  <si>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</si>
  <si>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</si>
  <si>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</si>
  <si>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</si>
  <si>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</si>
  <si>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</si>
  <si>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</si>
  <si>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</si>
  <si>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</si>
  <si>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</si>
  <si>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</si>
  <si>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</si>
  <si>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</si>
  <si>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</si>
  <si>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</si>
  <si>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</si>
  <si>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</si>
  <si>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</si>
  <si>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</si>
  <si>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</si>
  <si>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</si>
  <si>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</si>
  <si>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</si>
  <si>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</si>
  <si>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</si>
  <si>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</si>
  <si>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SUPPLIES</t>
  </si>
  <si>
    <t>UTILITIES</t>
  </si>
  <si>
    <t>MISCELLANEOUS EXPENSE</t>
  </si>
  <si>
    <t>REPAIRS &amp; MAINTENANCE</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</si>
  <si>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</si>
  <si>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</si>
  <si>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</si>
  <si>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</si>
  <si>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</si>
  <si>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</si>
  <si>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</si>
  <si>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</si>
  <si>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</si>
  <si>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</si>
  <si>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</si>
  <si>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</si>
  <si>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</si>
  <si>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</si>
  <si>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</si>
  <si>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</si>
  <si>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</si>
  <si>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</si>
  <si>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</si>
  <si>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</si>
  <si>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</si>
  <si>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</si>
  <si>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</si>
  <si>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</si>
  <si>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</si>
  <si>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</si>
  <si>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</si>
  <si>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</si>
  <si>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</si>
  <si>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</si>
  <si>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</si>
  <si>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</si>
  <si>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</si>
  <si>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</si>
  <si>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</si>
  <si>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</si>
  <si>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</si>
  <si>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</si>
  <si>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</si>
  <si>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</si>
  <si>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</si>
  <si>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</si>
  <si>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</si>
  <si>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</si>
  <si>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</si>
  <si>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</si>
  <si>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</si>
  <si>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</si>
  <si>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</si>
  <si>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</si>
  <si>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</si>
  <si>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</si>
  <si>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</si>
  <si>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</si>
  <si>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</si>
  <si>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</si>
  <si>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</si>
  <si>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</si>
  <si>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</si>
  <si>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</si>
  <si>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</si>
  <si>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</si>
  <si>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</si>
  <si>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</si>
  <si>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</si>
  <si>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</si>
  <si>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</si>
  <si>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</si>
  <si>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</si>
  <si>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</si>
  <si>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</si>
  <si>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</si>
  <si>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</si>
  <si>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</si>
  <si>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</si>
  <si>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</si>
  <si>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</si>
  <si>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</si>
  <si>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</si>
  <si>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</si>
  <si>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</si>
  <si>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</si>
  <si>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</si>
  <si>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</si>
  <si>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</si>
  <si>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</si>
  <si>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</si>
  <si>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</si>
  <si>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</si>
  <si>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</si>
  <si>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</si>
  <si>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</si>
  <si>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</si>
  <si>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</si>
  <si>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</si>
  <si>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</si>
  <si>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</si>
  <si>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</si>
  <si>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</si>
  <si>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</si>
  <si>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</si>
  <si>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LOAN FORGIVENESS</t>
  </si>
  <si>
    <t>PROGRAM EXPENSE</t>
  </si>
  <si>
    <t xml:space="preserve"> UTILITIES</t>
  </si>
  <si>
    <t>CLEANING AND TRASH REMO</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</si>
  <si>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</si>
  <si>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</si>
  <si>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ASSISTANCE TO OTHERS</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</si>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</sst>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COMMONWEALTH KITCHEN</v>
      </c>
      <c r="B1" s="2">
        <f>'Revenues 2023'!C1</f>
        <v>2023</v>
      </c>
      <c r="C1" s="138"/>
      <c r="D1" s="138"/>
      <c r="E1" s="139"/>
      <c r="F1" s="43"/>
      <c r="G1" s="43"/>
      <c r="H1" s="43"/>
      <c r="I1" s="43"/>
      <c r="J1" s="43"/>
      <c r="K1" s="43"/>
      <c r="L1" s="43"/>
      <c r="M1" s="43"/>
      <c r="N1" s="43"/>
      <c r="O1" s="43"/>
      <c r="P1" s="43"/>
      <c r="Q1" s="43"/>
      <c r="R1" s="43"/>
      <c r="S1" s="43"/>
      <c r="T1" s="43"/>
      <c r="U1" s="43"/>
      <c r="V1" s="43"/>
      <c r="W1" s="43"/>
      <c r="X1" s="43"/>
      <c r="Y1" s="43"/>
    </row>
    <row r="2">
      <c r="A2" s="140" t="s">
        <v>185</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186</v>
      </c>
      <c r="C3" s="144" t="s">
        <v>187</v>
      </c>
      <c r="D3" s="145">
        <f>'Expenses 2023'!C40</f>
        <v>5853679</v>
      </c>
      <c r="E3" s="146"/>
      <c r="F3" s="43"/>
      <c r="G3" s="43"/>
      <c r="H3" s="43"/>
      <c r="I3" s="43"/>
      <c r="J3" s="43"/>
      <c r="K3" s="43"/>
      <c r="L3" s="43"/>
      <c r="M3" s="43"/>
      <c r="N3" s="43"/>
      <c r="O3" s="43"/>
      <c r="P3" s="43"/>
      <c r="Q3" s="43"/>
      <c r="R3" s="43"/>
      <c r="S3" s="43"/>
      <c r="T3" s="43"/>
      <c r="U3" s="43"/>
      <c r="V3" s="43"/>
      <c r="W3" s="43"/>
      <c r="X3" s="43"/>
      <c r="Y3" s="43"/>
    </row>
    <row r="4">
      <c r="A4" s="138"/>
      <c r="B4" s="49"/>
      <c r="C4" s="144" t="s">
        <v>188</v>
      </c>
      <c r="D4" s="145">
        <f>'Expenses 2023'!C31</f>
        <v>281045</v>
      </c>
      <c r="E4" s="146"/>
      <c r="F4" s="43"/>
      <c r="G4" s="43"/>
      <c r="H4" s="43"/>
      <c r="I4" s="43"/>
      <c r="J4" s="43"/>
      <c r="K4" s="43"/>
      <c r="L4" s="43"/>
      <c r="M4" s="43"/>
      <c r="N4" s="43"/>
      <c r="O4" s="43"/>
      <c r="P4" s="43"/>
      <c r="Q4" s="43"/>
      <c r="R4" s="43"/>
      <c r="S4" s="43"/>
      <c r="T4" s="43"/>
      <c r="U4" s="43"/>
      <c r="V4" s="43"/>
      <c r="W4" s="43"/>
      <c r="X4" s="43"/>
      <c r="Y4" s="43"/>
    </row>
    <row r="5">
      <c r="A5" s="138"/>
      <c r="B5" s="49"/>
      <c r="C5" s="144" t="s">
        <v>189</v>
      </c>
      <c r="D5" s="145">
        <f>D3-D4</f>
        <v>5572634</v>
      </c>
      <c r="E5" s="146"/>
      <c r="F5" s="43"/>
      <c r="G5" s="43"/>
      <c r="H5" s="43"/>
      <c r="I5" s="43"/>
      <c r="J5" s="43"/>
      <c r="K5" s="43"/>
      <c r="L5" s="43"/>
      <c r="M5" s="43"/>
      <c r="N5" s="43"/>
      <c r="O5" s="43"/>
      <c r="P5" s="43"/>
      <c r="Q5" s="43"/>
      <c r="R5" s="43"/>
      <c r="S5" s="43"/>
      <c r="T5" s="43"/>
      <c r="U5" s="43"/>
      <c r="V5" s="43"/>
      <c r="W5" s="43"/>
      <c r="X5" s="43"/>
      <c r="Y5" s="43"/>
    </row>
    <row r="6">
      <c r="A6" s="138"/>
      <c r="B6" s="49"/>
      <c r="C6" s="144" t="s">
        <v>190</v>
      </c>
      <c r="D6" s="145">
        <f>D5/12</f>
        <v>464386.1667</v>
      </c>
      <c r="E6" s="146"/>
      <c r="F6" s="43"/>
      <c r="G6" s="43"/>
      <c r="H6" s="43"/>
      <c r="I6" s="43"/>
      <c r="J6" s="43"/>
      <c r="K6" s="43"/>
      <c r="L6" s="43"/>
      <c r="M6" s="43"/>
      <c r="N6" s="43"/>
      <c r="O6" s="43"/>
      <c r="P6" s="43"/>
      <c r="Q6" s="43"/>
      <c r="R6" s="43"/>
      <c r="S6" s="43"/>
      <c r="T6" s="43"/>
      <c r="U6" s="43"/>
      <c r="V6" s="43"/>
      <c r="W6" s="43"/>
      <c r="X6" s="43"/>
      <c r="Y6" s="43"/>
    </row>
    <row r="7">
      <c r="A7" s="138"/>
      <c r="B7" s="49"/>
      <c r="C7" s="144" t="s">
        <v>191</v>
      </c>
      <c r="D7" s="75">
        <f>'Balance Sheet 2023'!E2+'Balance Sheet 2023'!E3</f>
        <v>4950915</v>
      </c>
      <c r="E7" s="146"/>
      <c r="F7" s="43"/>
      <c r="G7" s="43"/>
      <c r="H7" s="43"/>
      <c r="I7" s="43"/>
      <c r="J7" s="43"/>
      <c r="K7" s="43"/>
      <c r="L7" s="43"/>
      <c r="M7" s="43"/>
      <c r="N7" s="43"/>
      <c r="O7" s="43"/>
      <c r="P7" s="43"/>
      <c r="Q7" s="43"/>
      <c r="R7" s="43"/>
      <c r="S7" s="43"/>
      <c r="T7" s="43"/>
      <c r="U7" s="43"/>
      <c r="V7" s="43"/>
      <c r="W7" s="43"/>
      <c r="X7" s="43"/>
      <c r="Y7" s="43"/>
    </row>
    <row r="8">
      <c r="A8" s="138"/>
      <c r="B8" s="49"/>
      <c r="C8" s="147" t="s">
        <v>185</v>
      </c>
      <c r="D8" s="148">
        <f>D7/D6</f>
        <v>10.66120258</v>
      </c>
      <c r="E8" s="149" t="s">
        <v>192</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193</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194</v>
      </c>
      <c r="C11" s="144" t="s">
        <v>195</v>
      </c>
      <c r="D11" s="75">
        <f>'Balance Sheet 2023'!E30</f>
        <v>4929244</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196</v>
      </c>
      <c r="D12" s="75">
        <f>'Expenses 2023'!C40</f>
        <v>5853679</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197</v>
      </c>
      <c r="D13" s="145">
        <f>D12/12</f>
        <v>487806.5833</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193</v>
      </c>
      <c r="D14" s="148">
        <f>D11/D13</f>
        <v>10.10491487</v>
      </c>
      <c r="E14" s="149" t="s">
        <v>192</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198</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199</v>
      </c>
      <c r="C17" s="144" t="s">
        <v>200</v>
      </c>
      <c r="D17" s="75">
        <f>sum('Balance Sheet 2023'!E13:E15)</f>
        <v>53956</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196</v>
      </c>
      <c r="D18" s="75">
        <f>'Expenses 2023'!C40</f>
        <v>5853679</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197</v>
      </c>
      <c r="D19" s="145">
        <f>D18/12</f>
        <v>487806.5833</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201</v>
      </c>
      <c r="D20" s="148">
        <f>D17/D19</f>
        <v>0.1106094133</v>
      </c>
      <c r="E20" s="149" t="s">
        <v>192</v>
      </c>
      <c r="F20" s="43"/>
      <c r="G20" s="43"/>
      <c r="H20" s="43"/>
      <c r="I20" s="43"/>
      <c r="J20" s="43"/>
      <c r="K20" s="43"/>
      <c r="L20" s="43"/>
      <c r="M20" s="43"/>
      <c r="N20" s="43"/>
      <c r="O20" s="43"/>
      <c r="P20" s="43"/>
      <c r="Q20" s="43"/>
      <c r="R20" s="43"/>
      <c r="S20" s="43"/>
      <c r="T20" s="43"/>
      <c r="U20" s="43"/>
      <c r="V20" s="43"/>
      <c r="W20" s="43"/>
      <c r="X20" s="43"/>
      <c r="Y20" s="43"/>
    </row>
    <row r="21">
      <c r="A21" s="138"/>
      <c r="B21" s="49"/>
      <c r="C21" s="153" t="s">
        <v>202</v>
      </c>
      <c r="D21" s="154">
        <f>D20+D8</f>
        <v>10.771812</v>
      </c>
      <c r="E21" s="155" t="s">
        <v>192</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203</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204</v>
      </c>
      <c r="C24" s="159"/>
      <c r="D24" s="160">
        <f>max('Revenues 2023'!E2:E7,'Revenues 2023'!F10:F15)</f>
        <v>3951542</v>
      </c>
      <c r="E24" s="161" t="s">
        <v>205</v>
      </c>
      <c r="F24" s="43"/>
      <c r="G24" s="43"/>
      <c r="H24" s="43"/>
      <c r="I24" s="43"/>
      <c r="J24" s="43"/>
      <c r="K24" s="43"/>
      <c r="L24" s="43"/>
      <c r="M24" s="43"/>
      <c r="N24" s="43"/>
      <c r="O24" s="43"/>
      <c r="P24" s="43"/>
      <c r="Q24" s="43"/>
      <c r="R24" s="43"/>
      <c r="S24" s="43"/>
      <c r="T24" s="43"/>
      <c r="U24" s="43"/>
      <c r="V24" s="43"/>
      <c r="W24" s="43"/>
      <c r="X24" s="43"/>
      <c r="Y24" s="43"/>
    </row>
    <row r="25">
      <c r="A25" s="138"/>
      <c r="B25" s="49"/>
      <c r="C25" s="144" t="s">
        <v>206</v>
      </c>
      <c r="D25" s="145">
        <f>'Revenues 2023'!F44</f>
        <v>6270782</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203</v>
      </c>
      <c r="D26" s="162">
        <f>D24/D25</f>
        <v>0.630151391</v>
      </c>
      <c r="E26" s="149" t="s">
        <v>207</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208</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209</v>
      </c>
      <c r="C29" s="144" t="s">
        <v>210</v>
      </c>
      <c r="D29" s="75">
        <f>SUM('Expenses 2023'!C7:C9)</f>
        <v>1437298</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211</v>
      </c>
      <c r="D30" s="75">
        <f>SUM('Expenses 2023'!C10:C12)</f>
        <v>197797</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212</v>
      </c>
      <c r="D31" s="75">
        <f>sum(D29:D30)</f>
        <v>1635095</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187</v>
      </c>
      <c r="D32" s="75">
        <f>'Expenses 2023'!C40</f>
        <v>5853679</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213</v>
      </c>
      <c r="D33" s="162">
        <f>D31/D32</f>
        <v>0.2793277527</v>
      </c>
      <c r="E33" s="149" t="s">
        <v>214</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215</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216</v>
      </c>
      <c r="C36" s="144" t="s">
        <v>217</v>
      </c>
      <c r="D36" s="75">
        <f>SUM('Expenses 2023'!C10:C11)</f>
        <v>84058</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210</v>
      </c>
      <c r="D37" s="75">
        <f>SUM('Expenses 2023'!C7:C9)</f>
        <v>1437298</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215</v>
      </c>
      <c r="D38" s="162">
        <f>D36/D37</f>
        <v>0.05848334862</v>
      </c>
      <c r="E38" s="149" t="s">
        <v>218</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219</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220</v>
      </c>
      <c r="C41" s="147" t="s">
        <v>247</v>
      </c>
      <c r="D41" s="75">
        <f>'Expenses 2023'!D40</f>
        <v>4819655</v>
      </c>
      <c r="E41" s="164">
        <f t="shared" ref="E41:E44" si="1">D41/$D$44</f>
        <v>0.8233548509</v>
      </c>
      <c r="F41" s="43"/>
      <c r="G41" s="43"/>
      <c r="H41" s="43"/>
      <c r="I41" s="43"/>
      <c r="J41" s="43"/>
      <c r="K41" s="43"/>
      <c r="L41" s="43"/>
      <c r="M41" s="43"/>
      <c r="N41" s="43"/>
      <c r="O41" s="43"/>
      <c r="P41" s="43"/>
      <c r="Q41" s="43"/>
      <c r="R41" s="43"/>
      <c r="S41" s="43"/>
      <c r="T41" s="43"/>
      <c r="U41" s="43"/>
      <c r="V41" s="43"/>
      <c r="W41" s="43"/>
      <c r="X41" s="43"/>
      <c r="Y41" s="43"/>
    </row>
    <row r="42">
      <c r="A42" s="138"/>
      <c r="B42" s="49"/>
      <c r="C42" s="147" t="s">
        <v>222</v>
      </c>
      <c r="D42" s="145">
        <f>'Expenses 2023'!E40</f>
        <v>700391</v>
      </c>
      <c r="E42" s="164">
        <f t="shared" si="1"/>
        <v>0.1196497109</v>
      </c>
      <c r="F42" s="43"/>
      <c r="G42" s="43"/>
      <c r="H42" s="43"/>
      <c r="I42" s="43"/>
      <c r="J42" s="43"/>
      <c r="K42" s="43"/>
      <c r="L42" s="43"/>
      <c r="M42" s="43"/>
      <c r="N42" s="43"/>
      <c r="O42" s="43"/>
      <c r="P42" s="43"/>
      <c r="Q42" s="43"/>
      <c r="R42" s="43"/>
      <c r="S42" s="43"/>
      <c r="T42" s="43"/>
      <c r="U42" s="43"/>
      <c r="V42" s="43"/>
      <c r="W42" s="43"/>
      <c r="X42" s="43"/>
      <c r="Y42" s="43"/>
    </row>
    <row r="43">
      <c r="A43" s="138"/>
      <c r="B43" s="49"/>
      <c r="C43" s="147" t="s">
        <v>223</v>
      </c>
      <c r="D43" s="145">
        <f>'Expenses 2023'!F40</f>
        <v>333633</v>
      </c>
      <c r="E43" s="164">
        <f t="shared" si="1"/>
        <v>0.05699543825</v>
      </c>
      <c r="F43" s="43"/>
      <c r="G43" s="43"/>
      <c r="H43" s="43"/>
      <c r="I43" s="43"/>
      <c r="J43" s="43"/>
      <c r="K43" s="43"/>
      <c r="L43" s="43"/>
      <c r="M43" s="43"/>
      <c r="N43" s="43"/>
      <c r="O43" s="43"/>
      <c r="P43" s="43"/>
      <c r="Q43" s="43"/>
      <c r="R43" s="43"/>
      <c r="S43" s="43"/>
      <c r="T43" s="43"/>
      <c r="U43" s="43"/>
      <c r="V43" s="43"/>
      <c r="W43" s="43"/>
      <c r="X43" s="43"/>
      <c r="Y43" s="43"/>
    </row>
    <row r="44">
      <c r="A44" s="138"/>
      <c r="B44" s="49"/>
      <c r="C44" s="144" t="s">
        <v>187</v>
      </c>
      <c r="D44" s="145">
        <f>sum(D41:D43)</f>
        <v>5853679</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224</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225</v>
      </c>
      <c r="C47" s="144" t="s">
        <v>226</v>
      </c>
      <c r="D47" s="145">
        <f>'Revenues 2023'!F9</f>
        <v>3951542</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227</v>
      </c>
      <c r="D48" s="145">
        <f>'Expenses 2023'!F40</f>
        <v>333633</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228</v>
      </c>
      <c r="D49" s="165">
        <f>if(D48=0, "$0",D47/D48)</f>
        <v>11.84397826</v>
      </c>
      <c r="E49" s="149" t="s">
        <v>229</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230</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231</v>
      </c>
      <c r="C52" s="144" t="s">
        <v>232</v>
      </c>
      <c r="D52" s="145">
        <f>sum('Balance Sheet 2023'!E2:E10)</f>
        <v>6793004</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233</v>
      </c>
      <c r="D53" s="145">
        <f>sum('Balance Sheet 2023'!E19:E22)</f>
        <v>736112</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234</v>
      </c>
      <c r="D54" s="167">
        <f>D52/D53</f>
        <v>9.228220706</v>
      </c>
      <c r="E54" s="149" t="s">
        <v>235</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236</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237</v>
      </c>
      <c r="C57" s="144" t="s">
        <v>238</v>
      </c>
      <c r="D57" s="145">
        <f>sum('Balance Sheet 2023'!E25:E26)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239</v>
      </c>
      <c r="D58" s="145">
        <f>'Balance Sheet 2023'!E18</f>
        <v>14681256</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240</v>
      </c>
      <c r="D59" s="168">
        <f>D57/D58</f>
        <v>0</v>
      </c>
      <c r="E59" s="149" t="s">
        <v>241</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COMMONWEALTH KITCHEN</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628057.0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3818526.0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4446583</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2059579.0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859632.0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t="s">
        <v>66</v>
      </c>
      <c r="D12" s="61"/>
      <c r="E12" s="61"/>
      <c r="F12" s="62">
        <v>44850.0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67</v>
      </c>
      <c r="D16" s="57"/>
      <c r="E16" s="57"/>
      <c r="F16" s="57">
        <f>sum(F10:F15)</f>
        <v>2964061</v>
      </c>
      <c r="G16" s="58"/>
      <c r="H16" s="58"/>
      <c r="I16" s="58"/>
      <c r="J16" s="58"/>
      <c r="K16" s="58"/>
      <c r="L16" s="58"/>
      <c r="M16" s="58"/>
      <c r="N16" s="58"/>
      <c r="O16" s="58"/>
      <c r="P16" s="58"/>
      <c r="Q16" s="58"/>
      <c r="R16" s="58"/>
      <c r="S16" s="58"/>
      <c r="T16" s="58"/>
      <c r="U16" s="58"/>
      <c r="V16" s="58"/>
      <c r="W16" s="58"/>
      <c r="X16" s="58"/>
      <c r="Y16" s="58"/>
      <c r="Z16" s="58"/>
    </row>
    <row r="17">
      <c r="A17" s="65" t="s">
        <v>68</v>
      </c>
      <c r="B17" s="66">
        <v>3.0</v>
      </c>
      <c r="C17" s="67" t="s">
        <v>69</v>
      </c>
      <c r="D17" s="61"/>
      <c r="E17" s="61"/>
      <c r="F17" s="62">
        <v>95040.0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70</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71</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72</v>
      </c>
      <c r="E20" s="73" t="s">
        <v>73</v>
      </c>
      <c r="F20" s="74"/>
      <c r="G20" s="43"/>
      <c r="H20" s="43"/>
      <c r="I20" s="43"/>
      <c r="J20" s="43"/>
      <c r="K20" s="43"/>
      <c r="L20" s="43"/>
      <c r="M20" s="43"/>
      <c r="N20" s="43"/>
      <c r="O20" s="43"/>
      <c r="P20" s="43"/>
      <c r="Q20" s="43"/>
      <c r="R20" s="43"/>
      <c r="S20" s="43"/>
      <c r="T20" s="43"/>
      <c r="U20" s="43"/>
      <c r="V20" s="43"/>
      <c r="W20" s="43"/>
      <c r="X20" s="43"/>
      <c r="Y20" s="43"/>
      <c r="Z20" s="43"/>
    </row>
    <row r="21">
      <c r="A21" s="49"/>
      <c r="B21" s="59" t="s">
        <v>74</v>
      </c>
      <c r="C21" s="46" t="s">
        <v>75</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76</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77</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78</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79</v>
      </c>
      <c r="E25" s="73" t="s">
        <v>80</v>
      </c>
      <c r="F25" s="74"/>
      <c r="G25" s="76"/>
      <c r="H25" s="43"/>
      <c r="I25" s="43"/>
      <c r="J25" s="43"/>
      <c r="K25" s="43"/>
      <c r="L25" s="43"/>
      <c r="M25" s="43"/>
      <c r="N25" s="43"/>
      <c r="O25" s="43"/>
      <c r="P25" s="43"/>
      <c r="Q25" s="43"/>
      <c r="R25" s="43"/>
      <c r="S25" s="43"/>
      <c r="T25" s="43"/>
      <c r="U25" s="43"/>
      <c r="V25" s="43"/>
      <c r="W25" s="43"/>
      <c r="X25" s="43"/>
      <c r="Y25" s="43"/>
      <c r="Z25" s="43"/>
    </row>
    <row r="26">
      <c r="A26" s="49"/>
      <c r="B26" s="45" t="s">
        <v>81</v>
      </c>
      <c r="C26" s="77" t="s">
        <v>248</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83</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84</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85</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86</v>
      </c>
      <c r="C30" s="51" t="s">
        <v>87</v>
      </c>
      <c r="D30" s="51"/>
      <c r="E30" s="48">
        <v>10000.0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88</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89</v>
      </c>
      <c r="D32" s="78"/>
      <c r="E32" s="79"/>
      <c r="F32" s="57">
        <f>E30-E31</f>
        <v>10000</v>
      </c>
      <c r="G32" s="43"/>
      <c r="H32" s="43"/>
      <c r="I32" s="43"/>
      <c r="J32" s="43"/>
      <c r="K32" s="43"/>
      <c r="L32" s="43"/>
      <c r="M32" s="43"/>
      <c r="N32" s="43"/>
      <c r="O32" s="43"/>
      <c r="P32" s="43"/>
      <c r="Q32" s="43"/>
      <c r="R32" s="43"/>
      <c r="S32" s="43"/>
      <c r="T32" s="43"/>
      <c r="U32" s="43"/>
      <c r="V32" s="43"/>
      <c r="W32" s="43"/>
      <c r="X32" s="43"/>
      <c r="Y32" s="43"/>
      <c r="Z32" s="43"/>
    </row>
    <row r="33">
      <c r="A33" s="49"/>
      <c r="B33" s="80" t="s">
        <v>90</v>
      </c>
      <c r="C33" s="51" t="s">
        <v>91</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92</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93</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94</v>
      </c>
      <c r="C36" s="51" t="s">
        <v>95</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96</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97</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98</v>
      </c>
      <c r="C39" s="83" t="s">
        <v>243</v>
      </c>
      <c r="D39" s="74"/>
      <c r="E39" s="48">
        <v>250000.0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t="s">
        <v>100</v>
      </c>
      <c r="D40" s="74"/>
      <c r="E40" s="48">
        <v>11187.0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67</v>
      </c>
      <c r="D43" s="79"/>
      <c r="E43" s="79"/>
      <c r="F43" s="57">
        <f>sum(E39:E42)</f>
        <v>261187</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102</v>
      </c>
      <c r="D44" s="88"/>
      <c r="E44" s="88"/>
      <c r="F44" s="89">
        <f>sum(F16:F43)+F9</f>
        <v>7776871</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COMMONWEALTH KITCHEN</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103</v>
      </c>
      <c r="D2" s="42" t="s">
        <v>104</v>
      </c>
      <c r="E2" s="42" t="s">
        <v>105</v>
      </c>
      <c r="F2" s="42" t="s">
        <v>106</v>
      </c>
      <c r="G2" s="43"/>
      <c r="H2" s="43"/>
      <c r="I2" s="43"/>
      <c r="J2" s="43"/>
      <c r="K2" s="43"/>
      <c r="L2" s="43"/>
      <c r="M2" s="43"/>
      <c r="N2" s="43"/>
      <c r="O2" s="43"/>
      <c r="P2" s="43"/>
      <c r="Q2" s="43"/>
      <c r="R2" s="43"/>
      <c r="S2" s="43"/>
      <c r="T2" s="43"/>
      <c r="U2" s="43"/>
      <c r="V2" s="43"/>
      <c r="W2" s="43"/>
      <c r="X2" s="43"/>
      <c r="Y2" s="43"/>
      <c r="Z2" s="43"/>
    </row>
    <row r="3">
      <c r="A3" s="80">
        <v>1.0</v>
      </c>
      <c r="B3" s="96" t="s">
        <v>107</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108</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109</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110</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111</v>
      </c>
      <c r="C7" s="98">
        <f t="shared" si="1"/>
        <v>200000</v>
      </c>
      <c r="D7" s="99">
        <v>100000.0</v>
      </c>
      <c r="E7" s="99">
        <v>100000.0</v>
      </c>
      <c r="F7" s="99">
        <v>0.0</v>
      </c>
      <c r="G7" s="43"/>
      <c r="H7" s="43"/>
      <c r="I7" s="43"/>
      <c r="J7" s="43"/>
      <c r="K7" s="43"/>
      <c r="L7" s="43"/>
      <c r="M7" s="43"/>
      <c r="N7" s="43"/>
      <c r="O7" s="43"/>
      <c r="P7" s="43"/>
      <c r="Q7" s="43"/>
      <c r="R7" s="43"/>
      <c r="S7" s="43"/>
      <c r="T7" s="43"/>
      <c r="U7" s="43"/>
      <c r="V7" s="43"/>
      <c r="W7" s="43"/>
      <c r="X7" s="43"/>
      <c r="Y7" s="43"/>
      <c r="Z7" s="43"/>
    </row>
    <row r="8">
      <c r="A8" s="80">
        <v>6.0</v>
      </c>
      <c r="B8" s="96" t="s">
        <v>112</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113</v>
      </c>
      <c r="C9" s="98">
        <f t="shared" si="1"/>
        <v>1466790</v>
      </c>
      <c r="D9" s="99">
        <v>1028691.0</v>
      </c>
      <c r="E9" s="99">
        <v>245129.0</v>
      </c>
      <c r="F9" s="99">
        <v>192970.0</v>
      </c>
      <c r="G9" s="43"/>
      <c r="H9" s="43"/>
      <c r="I9" s="43"/>
      <c r="J9" s="43"/>
      <c r="K9" s="43"/>
      <c r="L9" s="43"/>
      <c r="M9" s="43"/>
      <c r="N9" s="43"/>
      <c r="O9" s="43"/>
      <c r="P9" s="43"/>
      <c r="Q9" s="43"/>
      <c r="R9" s="43"/>
      <c r="S9" s="43"/>
      <c r="T9" s="43"/>
      <c r="U9" s="43"/>
      <c r="V9" s="43"/>
      <c r="W9" s="43"/>
      <c r="X9" s="43"/>
      <c r="Y9" s="43"/>
      <c r="Z9" s="43"/>
    </row>
    <row r="10">
      <c r="A10" s="80">
        <v>8.0</v>
      </c>
      <c r="B10" s="96" t="s">
        <v>114</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115</v>
      </c>
      <c r="C11" s="98">
        <f t="shared" si="1"/>
        <v>109999</v>
      </c>
      <c r="D11" s="99">
        <v>46016.0</v>
      </c>
      <c r="E11" s="99">
        <v>58369.0</v>
      </c>
      <c r="F11" s="99">
        <v>5614.0</v>
      </c>
      <c r="G11" s="43"/>
      <c r="H11" s="43"/>
      <c r="I11" s="43"/>
      <c r="J11" s="43"/>
      <c r="K11" s="43"/>
      <c r="L11" s="43"/>
      <c r="M11" s="43"/>
      <c r="N11" s="43"/>
      <c r="O11" s="43"/>
      <c r="P11" s="43"/>
      <c r="Q11" s="43"/>
      <c r="R11" s="43"/>
      <c r="S11" s="43"/>
      <c r="T11" s="43"/>
      <c r="U11" s="43"/>
      <c r="V11" s="43"/>
      <c r="W11" s="43"/>
      <c r="X11" s="43"/>
      <c r="Y11" s="43"/>
      <c r="Z11" s="43"/>
    </row>
    <row r="12">
      <c r="A12" s="45">
        <v>10.0</v>
      </c>
      <c r="B12" s="46" t="s">
        <v>116</v>
      </c>
      <c r="C12" s="98">
        <f t="shared" si="1"/>
        <v>177194</v>
      </c>
      <c r="D12" s="99">
        <v>119183.0</v>
      </c>
      <c r="E12" s="99">
        <v>37810.0</v>
      </c>
      <c r="F12" s="99">
        <v>20201.0</v>
      </c>
      <c r="G12" s="43"/>
      <c r="H12" s="43"/>
      <c r="I12" s="43"/>
      <c r="J12" s="43"/>
      <c r="K12" s="43"/>
      <c r="L12" s="43"/>
      <c r="M12" s="43"/>
      <c r="N12" s="43"/>
      <c r="O12" s="43"/>
      <c r="P12" s="43"/>
      <c r="Q12" s="43"/>
      <c r="R12" s="43"/>
      <c r="S12" s="43"/>
      <c r="T12" s="43"/>
      <c r="U12" s="43"/>
      <c r="V12" s="43"/>
      <c r="W12" s="43"/>
      <c r="X12" s="43"/>
      <c r="Y12" s="43"/>
      <c r="Z12" s="43"/>
    </row>
    <row r="13">
      <c r="A13" s="45">
        <v>11.0</v>
      </c>
      <c r="B13" s="46" t="s">
        <v>117</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118</v>
      </c>
      <c r="B14" s="46" t="s">
        <v>119</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120</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121</v>
      </c>
      <c r="C16" s="98">
        <f t="shared" si="1"/>
        <v>0</v>
      </c>
      <c r="D16" s="99">
        <v>0.0</v>
      </c>
      <c r="E16" s="99">
        <v>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122</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123</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124</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125</v>
      </c>
      <c r="C20" s="98">
        <f t="shared" si="1"/>
        <v>927982</v>
      </c>
      <c r="D20" s="99">
        <v>575954.0</v>
      </c>
      <c r="E20" s="99">
        <v>174955.0</v>
      </c>
      <c r="F20" s="99">
        <v>177073.0</v>
      </c>
      <c r="G20" s="43"/>
      <c r="H20" s="43"/>
      <c r="I20" s="43"/>
      <c r="J20" s="43"/>
      <c r="K20" s="43"/>
      <c r="L20" s="43"/>
      <c r="M20" s="43"/>
      <c r="N20" s="43"/>
      <c r="O20" s="43"/>
      <c r="P20" s="43"/>
      <c r="Q20" s="43"/>
      <c r="R20" s="43"/>
      <c r="S20" s="43"/>
      <c r="T20" s="43"/>
      <c r="U20" s="43"/>
      <c r="V20" s="43"/>
      <c r="W20" s="43"/>
      <c r="X20" s="43"/>
      <c r="Y20" s="43"/>
      <c r="Z20" s="43"/>
    </row>
    <row r="21">
      <c r="A21" s="45">
        <v>12.0</v>
      </c>
      <c r="B21" s="46" t="s">
        <v>126</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127</v>
      </c>
      <c r="C22" s="98">
        <f t="shared" si="1"/>
        <v>101329</v>
      </c>
      <c r="D22" s="99">
        <v>25852.0</v>
      </c>
      <c r="E22" s="99">
        <v>73696.0</v>
      </c>
      <c r="F22" s="99">
        <v>1781.0</v>
      </c>
      <c r="G22" s="43"/>
      <c r="H22" s="43"/>
      <c r="I22" s="43"/>
      <c r="J22" s="43"/>
      <c r="K22" s="43"/>
      <c r="L22" s="43"/>
      <c r="M22" s="43"/>
      <c r="N22" s="43"/>
      <c r="O22" s="43"/>
      <c r="P22" s="43"/>
      <c r="Q22" s="43"/>
      <c r="R22" s="43"/>
      <c r="S22" s="43"/>
      <c r="T22" s="43"/>
      <c r="U22" s="43"/>
      <c r="V22" s="43"/>
      <c r="W22" s="43"/>
      <c r="X22" s="43"/>
      <c r="Y22" s="43"/>
      <c r="Z22" s="43"/>
    </row>
    <row r="23">
      <c r="A23" s="45">
        <v>14.0</v>
      </c>
      <c r="B23" s="46" t="s">
        <v>128</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71</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129</v>
      </c>
      <c r="C25" s="98">
        <f t="shared" si="1"/>
        <v>578890</v>
      </c>
      <c r="D25" s="99">
        <v>532461.0</v>
      </c>
      <c r="E25" s="99">
        <v>46429.0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130</v>
      </c>
      <c r="C26" s="98">
        <f t="shared" si="1"/>
        <v>0</v>
      </c>
      <c r="D26" s="99">
        <v>0.0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131</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132</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133</v>
      </c>
      <c r="C29" s="98">
        <f t="shared" si="1"/>
        <v>293077</v>
      </c>
      <c r="D29" s="99">
        <v>293077.0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134</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135</v>
      </c>
      <c r="C31" s="98">
        <f t="shared" si="1"/>
        <v>296591</v>
      </c>
      <c r="D31" s="99">
        <v>296591.0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136</v>
      </c>
      <c r="C32" s="98">
        <f t="shared" si="1"/>
        <v>15389</v>
      </c>
      <c r="D32" s="99">
        <v>13850.0</v>
      </c>
      <c r="E32" s="99">
        <v>1539.0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137</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118</v>
      </c>
      <c r="B34" s="46" t="s">
        <v>249</v>
      </c>
      <c r="C34" s="98">
        <f t="shared" si="1"/>
        <v>1250823</v>
      </c>
      <c r="D34" s="99">
        <v>1250823.0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138</v>
      </c>
      <c r="C35" s="98">
        <f t="shared" si="1"/>
        <v>868337</v>
      </c>
      <c r="D35" s="99">
        <v>844495.0</v>
      </c>
      <c r="E35" s="99">
        <v>21020.0</v>
      </c>
      <c r="F35" s="99">
        <v>2822.0</v>
      </c>
      <c r="G35" s="43"/>
      <c r="H35" s="43"/>
      <c r="I35" s="43"/>
      <c r="J35" s="43"/>
      <c r="K35" s="43"/>
      <c r="L35" s="43"/>
      <c r="M35" s="43"/>
      <c r="N35" s="43"/>
      <c r="O35" s="43"/>
      <c r="P35" s="43"/>
      <c r="Q35" s="43"/>
      <c r="R35" s="43"/>
      <c r="S35" s="43"/>
      <c r="T35" s="43"/>
      <c r="U35" s="43"/>
      <c r="V35" s="43"/>
      <c r="W35" s="43"/>
      <c r="X35" s="43"/>
      <c r="Y35" s="43"/>
      <c r="Z35" s="43"/>
    </row>
    <row r="36">
      <c r="A36" s="45" t="s">
        <v>50</v>
      </c>
      <c r="B36" s="102" t="s">
        <v>139</v>
      </c>
      <c r="C36" s="98">
        <f t="shared" si="1"/>
        <v>456881</v>
      </c>
      <c r="D36" s="99">
        <v>441958.0</v>
      </c>
      <c r="E36" s="99">
        <v>14923.0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246</v>
      </c>
      <c r="C37" s="98">
        <f t="shared" si="1"/>
        <v>238684</v>
      </c>
      <c r="D37" s="99">
        <v>238534.0</v>
      </c>
      <c r="E37" s="99">
        <v>150.0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142</v>
      </c>
      <c r="C38" s="98">
        <f t="shared" si="1"/>
        <v>514346</v>
      </c>
      <c r="D38" s="99">
        <v>333282.0</v>
      </c>
      <c r="E38" s="99">
        <v>180413.0</v>
      </c>
      <c r="F38" s="99">
        <v>651.0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143</v>
      </c>
      <c r="C40" s="103">
        <f t="shared" ref="C40:F40" si="2">sum(C3:C39)</f>
        <v>7496312</v>
      </c>
      <c r="D40" s="103">
        <f t="shared" si="2"/>
        <v>6140767</v>
      </c>
      <c r="E40" s="103">
        <f t="shared" si="2"/>
        <v>954433</v>
      </c>
      <c r="F40" s="103">
        <f t="shared" si="2"/>
        <v>401112</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COMMONWEALTH KITCHEN</v>
      </c>
      <c r="B1" s="5"/>
      <c r="C1" s="2">
        <f>'Revenues 2024'!C1</f>
        <v>2024</v>
      </c>
      <c r="D1" s="107"/>
      <c r="E1" s="108"/>
      <c r="F1" s="43"/>
      <c r="G1" s="43"/>
      <c r="H1" s="43"/>
      <c r="I1" s="43"/>
      <c r="J1" s="43"/>
      <c r="K1" s="43"/>
      <c r="L1" s="43"/>
      <c r="M1" s="43"/>
      <c r="N1" s="43"/>
      <c r="O1" s="43"/>
      <c r="P1" s="43"/>
      <c r="Q1" s="43"/>
      <c r="R1" s="43"/>
      <c r="S1" s="43"/>
      <c r="T1" s="43"/>
      <c r="U1" s="43"/>
      <c r="V1" s="43"/>
      <c r="W1" s="43"/>
      <c r="X1" s="43"/>
      <c r="Y1" s="43"/>
      <c r="Z1" s="43"/>
    </row>
    <row r="2">
      <c r="A2" s="109" t="s">
        <v>144</v>
      </c>
      <c r="B2" s="45">
        <v>1.0</v>
      </c>
      <c r="C2" s="46" t="s">
        <v>145</v>
      </c>
      <c r="D2" s="110"/>
      <c r="E2" s="111">
        <v>3439071.0</v>
      </c>
      <c r="F2" s="43"/>
      <c r="G2" s="43"/>
      <c r="H2" s="43"/>
      <c r="I2" s="43"/>
      <c r="J2" s="43"/>
      <c r="K2" s="43"/>
      <c r="L2" s="43"/>
      <c r="M2" s="43"/>
      <c r="N2" s="43"/>
      <c r="O2" s="43"/>
      <c r="P2" s="43"/>
      <c r="Q2" s="43"/>
      <c r="R2" s="43"/>
      <c r="S2" s="43"/>
      <c r="T2" s="43"/>
      <c r="U2" s="43"/>
      <c r="V2" s="43"/>
      <c r="W2" s="43"/>
      <c r="X2" s="43"/>
      <c r="Y2" s="43"/>
      <c r="Z2" s="43"/>
    </row>
    <row r="3">
      <c r="A3" s="49"/>
      <c r="B3" s="45">
        <v>2.0</v>
      </c>
      <c r="C3" s="46" t="s">
        <v>146</v>
      </c>
      <c r="D3" s="112"/>
      <c r="E3" s="111">
        <v>0.0</v>
      </c>
      <c r="F3" s="43"/>
      <c r="G3" s="43"/>
      <c r="H3" s="43"/>
      <c r="I3" s="43"/>
      <c r="J3" s="43"/>
      <c r="K3" s="43"/>
      <c r="L3" s="43"/>
      <c r="M3" s="43"/>
      <c r="N3" s="43"/>
      <c r="O3" s="43"/>
      <c r="P3" s="43"/>
      <c r="Q3" s="43"/>
      <c r="R3" s="43"/>
      <c r="S3" s="43"/>
      <c r="T3" s="43"/>
      <c r="U3" s="43"/>
      <c r="V3" s="43"/>
      <c r="W3" s="43"/>
      <c r="X3" s="43"/>
      <c r="Y3" s="43"/>
      <c r="Z3" s="43"/>
    </row>
    <row r="4">
      <c r="A4" s="49"/>
      <c r="B4" s="45">
        <v>3.0</v>
      </c>
      <c r="C4" s="46" t="s">
        <v>147</v>
      </c>
      <c r="D4" s="110"/>
      <c r="E4" s="111">
        <v>2929243.0</v>
      </c>
      <c r="F4" s="43"/>
      <c r="G4" s="43"/>
      <c r="H4" s="43"/>
      <c r="I4" s="43"/>
      <c r="J4" s="43"/>
      <c r="K4" s="43"/>
      <c r="L4" s="43"/>
      <c r="M4" s="43"/>
      <c r="N4" s="43"/>
      <c r="O4" s="43"/>
      <c r="P4" s="43"/>
      <c r="Q4" s="43"/>
      <c r="R4" s="43"/>
      <c r="S4" s="43"/>
      <c r="T4" s="43"/>
      <c r="U4" s="43"/>
      <c r="V4" s="43"/>
      <c r="W4" s="43"/>
      <c r="X4" s="43"/>
      <c r="Y4" s="43"/>
      <c r="Z4" s="43"/>
    </row>
    <row r="5">
      <c r="A5" s="49"/>
      <c r="B5" s="45">
        <v>4.0</v>
      </c>
      <c r="C5" s="46" t="s">
        <v>148</v>
      </c>
      <c r="D5" s="112"/>
      <c r="E5" s="111">
        <v>623785.0</v>
      </c>
      <c r="F5" s="43"/>
      <c r="G5" s="43"/>
      <c r="H5" s="43"/>
      <c r="I5" s="43"/>
      <c r="J5" s="43"/>
      <c r="K5" s="43"/>
      <c r="L5" s="43"/>
      <c r="M5" s="43"/>
      <c r="N5" s="43"/>
      <c r="O5" s="43"/>
      <c r="P5" s="43"/>
      <c r="Q5" s="43"/>
      <c r="R5" s="43"/>
      <c r="S5" s="43"/>
      <c r="T5" s="43"/>
      <c r="U5" s="43"/>
      <c r="V5" s="43"/>
      <c r="W5" s="43"/>
      <c r="X5" s="43"/>
      <c r="Y5" s="43"/>
      <c r="Z5" s="43"/>
    </row>
    <row r="6">
      <c r="A6" s="49"/>
      <c r="B6" s="45">
        <v>5.0</v>
      </c>
      <c r="C6" s="51" t="s">
        <v>149</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150</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151</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152</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153</v>
      </c>
      <c r="D10" s="110"/>
      <c r="E10" s="111">
        <v>0.0</v>
      </c>
      <c r="F10" s="43"/>
      <c r="G10" s="43"/>
      <c r="H10" s="43"/>
      <c r="I10" s="43"/>
      <c r="J10" s="43"/>
      <c r="K10" s="43"/>
      <c r="L10" s="43"/>
      <c r="M10" s="43"/>
      <c r="N10" s="43"/>
      <c r="O10" s="43"/>
      <c r="P10" s="43"/>
      <c r="Q10" s="43"/>
      <c r="R10" s="43"/>
      <c r="S10" s="43"/>
      <c r="T10" s="43"/>
      <c r="U10" s="43"/>
      <c r="V10" s="43"/>
      <c r="W10" s="43"/>
      <c r="X10" s="43"/>
      <c r="Y10" s="43"/>
      <c r="Z10" s="43"/>
    </row>
    <row r="11">
      <c r="A11" s="49"/>
      <c r="B11" s="45" t="s">
        <v>154</v>
      </c>
      <c r="C11" s="46" t="s">
        <v>155</v>
      </c>
      <c r="D11" s="111">
        <v>8821621.0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156</v>
      </c>
      <c r="C12" s="46" t="s">
        <v>157</v>
      </c>
      <c r="D12" s="111">
        <v>1262998.0</v>
      </c>
      <c r="E12" s="108">
        <f>D11-D12</f>
        <v>7558623</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158</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159</v>
      </c>
      <c r="D14" s="112"/>
      <c r="E14" s="111">
        <v>55515.0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160</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161</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162</v>
      </c>
      <c r="D17" s="112"/>
      <c r="E17" s="111">
        <v>5500.0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163</v>
      </c>
      <c r="D18" s="113"/>
      <c r="E18" s="114">
        <f>sum(E2:E17)</f>
        <v>14611737</v>
      </c>
      <c r="F18" s="43"/>
      <c r="G18" s="43"/>
      <c r="H18" s="43"/>
      <c r="I18" s="43"/>
      <c r="J18" s="43"/>
      <c r="K18" s="43"/>
      <c r="L18" s="43"/>
      <c r="M18" s="43"/>
      <c r="N18" s="43"/>
      <c r="O18" s="43"/>
      <c r="P18" s="43"/>
      <c r="Q18" s="43"/>
      <c r="R18" s="43"/>
      <c r="S18" s="43"/>
      <c r="T18" s="43"/>
      <c r="U18" s="43"/>
      <c r="V18" s="43"/>
      <c r="W18" s="43"/>
      <c r="X18" s="43"/>
      <c r="Y18" s="43"/>
      <c r="Z18" s="43"/>
    </row>
    <row r="19">
      <c r="A19" s="44" t="s">
        <v>164</v>
      </c>
      <c r="B19" s="115">
        <v>17.0</v>
      </c>
      <c r="C19" s="116" t="s">
        <v>165</v>
      </c>
      <c r="D19" s="117"/>
      <c r="E19" s="111">
        <v>560149.0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166</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167</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168</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169</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170</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171</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172</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173</v>
      </c>
      <c r="D27" s="117"/>
      <c r="E27" s="118">
        <v>6603784.0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174</v>
      </c>
      <c r="D28" s="125"/>
      <c r="E28" s="126">
        <f>sum(E19:E27)</f>
        <v>7163933</v>
      </c>
      <c r="F28" s="43"/>
      <c r="G28" s="43"/>
      <c r="H28" s="43"/>
      <c r="I28" s="43"/>
      <c r="J28" s="43"/>
      <c r="K28" s="43"/>
      <c r="L28" s="43"/>
      <c r="M28" s="43"/>
      <c r="N28" s="43"/>
      <c r="O28" s="43"/>
      <c r="P28" s="43"/>
      <c r="Q28" s="43"/>
      <c r="R28" s="43"/>
      <c r="S28" s="43"/>
      <c r="T28" s="43"/>
      <c r="U28" s="43"/>
      <c r="V28" s="43"/>
      <c r="W28" s="43"/>
      <c r="X28" s="43"/>
      <c r="Y28" s="43"/>
      <c r="Z28" s="43"/>
    </row>
    <row r="29">
      <c r="A29" s="65" t="s">
        <v>175</v>
      </c>
      <c r="B29" s="127"/>
      <c r="C29" s="128" t="s">
        <v>176</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177</v>
      </c>
      <c r="D30" s="117"/>
      <c r="E30" s="111">
        <v>4989229.0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178</v>
      </c>
      <c r="D31" s="117"/>
      <c r="E31" s="111">
        <v>2458575.0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179</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180</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181</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182</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183</v>
      </c>
      <c r="D36" s="131"/>
      <c r="E36" s="126">
        <f>sum(E30:E35)</f>
        <v>7447804</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184</v>
      </c>
      <c r="D37" s="135"/>
      <c r="E37" s="136">
        <f>E36+E28</f>
        <v>14611737</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COMMONWEALTH KITCHEN</v>
      </c>
      <c r="B1" s="2">
        <f>'Revenues 2024'!C1</f>
        <v>2024</v>
      </c>
      <c r="C1" s="175"/>
      <c r="D1" s="138"/>
      <c r="E1" s="139"/>
      <c r="F1" s="43"/>
      <c r="G1" s="43"/>
      <c r="H1" s="43"/>
      <c r="I1" s="43"/>
      <c r="J1" s="43"/>
      <c r="K1" s="43"/>
      <c r="L1" s="43"/>
      <c r="M1" s="43"/>
      <c r="N1" s="43"/>
      <c r="O1" s="43"/>
      <c r="P1" s="43"/>
      <c r="Q1" s="43"/>
      <c r="R1" s="43"/>
      <c r="S1" s="43"/>
      <c r="T1" s="43"/>
      <c r="U1" s="43"/>
      <c r="V1" s="43"/>
      <c r="W1" s="43"/>
      <c r="X1" s="43"/>
      <c r="Y1" s="43"/>
    </row>
    <row r="2">
      <c r="A2" s="140" t="s">
        <v>185</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186</v>
      </c>
      <c r="C3" s="144" t="s">
        <v>187</v>
      </c>
      <c r="D3" s="145">
        <f>'Expenses 2024'!C40</f>
        <v>7496312</v>
      </c>
      <c r="E3" s="146"/>
      <c r="F3" s="43"/>
      <c r="G3" s="43"/>
      <c r="H3" s="43"/>
      <c r="I3" s="43"/>
      <c r="J3" s="43"/>
      <c r="K3" s="43"/>
      <c r="L3" s="43"/>
      <c r="M3" s="43"/>
      <c r="N3" s="43"/>
      <c r="O3" s="43"/>
      <c r="P3" s="43"/>
      <c r="Q3" s="43"/>
      <c r="R3" s="43"/>
      <c r="S3" s="43"/>
      <c r="T3" s="43"/>
      <c r="U3" s="43"/>
      <c r="V3" s="43"/>
      <c r="W3" s="43"/>
      <c r="X3" s="43"/>
      <c r="Y3" s="43"/>
    </row>
    <row r="4">
      <c r="A4" s="138"/>
      <c r="B4" s="49"/>
      <c r="C4" s="144" t="s">
        <v>188</v>
      </c>
      <c r="D4" s="145">
        <f>'Expenses 2024'!C31</f>
        <v>296591</v>
      </c>
      <c r="E4" s="146"/>
      <c r="F4" s="43"/>
      <c r="G4" s="43"/>
      <c r="H4" s="43"/>
      <c r="I4" s="43"/>
      <c r="J4" s="43"/>
      <c r="K4" s="43"/>
      <c r="L4" s="43"/>
      <c r="M4" s="43"/>
      <c r="N4" s="43"/>
      <c r="O4" s="43"/>
      <c r="P4" s="43"/>
      <c r="Q4" s="43"/>
      <c r="R4" s="43"/>
      <c r="S4" s="43"/>
      <c r="T4" s="43"/>
      <c r="U4" s="43"/>
      <c r="V4" s="43"/>
      <c r="W4" s="43"/>
      <c r="X4" s="43"/>
      <c r="Y4" s="43"/>
    </row>
    <row r="5">
      <c r="A5" s="138"/>
      <c r="B5" s="49"/>
      <c r="C5" s="144" t="s">
        <v>189</v>
      </c>
      <c r="D5" s="145">
        <f>D3-D4</f>
        <v>7199721</v>
      </c>
      <c r="E5" s="146"/>
      <c r="F5" s="43"/>
      <c r="G5" s="43"/>
      <c r="H5" s="43"/>
      <c r="I5" s="43"/>
      <c r="J5" s="43"/>
      <c r="K5" s="43"/>
      <c r="L5" s="43"/>
      <c r="M5" s="43"/>
      <c r="N5" s="43"/>
      <c r="O5" s="43"/>
      <c r="P5" s="43"/>
      <c r="Q5" s="43"/>
      <c r="R5" s="43"/>
      <c r="S5" s="43"/>
      <c r="T5" s="43"/>
      <c r="U5" s="43"/>
      <c r="V5" s="43"/>
      <c r="W5" s="43"/>
      <c r="X5" s="43"/>
      <c r="Y5" s="43"/>
    </row>
    <row r="6">
      <c r="A6" s="138"/>
      <c r="B6" s="49"/>
      <c r="C6" s="144" t="s">
        <v>190</v>
      </c>
      <c r="D6" s="145">
        <f>D5/12</f>
        <v>599976.75</v>
      </c>
      <c r="E6" s="146"/>
      <c r="F6" s="43"/>
      <c r="G6" s="43"/>
      <c r="H6" s="43"/>
      <c r="I6" s="43"/>
      <c r="J6" s="43"/>
      <c r="K6" s="43"/>
      <c r="L6" s="43"/>
      <c r="M6" s="43"/>
      <c r="N6" s="43"/>
      <c r="O6" s="43"/>
      <c r="P6" s="43"/>
      <c r="Q6" s="43"/>
      <c r="R6" s="43"/>
      <c r="S6" s="43"/>
      <c r="T6" s="43"/>
      <c r="U6" s="43"/>
      <c r="V6" s="43"/>
      <c r="W6" s="43"/>
      <c r="X6" s="43"/>
      <c r="Y6" s="43"/>
    </row>
    <row r="7">
      <c r="A7" s="138"/>
      <c r="B7" s="49"/>
      <c r="C7" s="144" t="s">
        <v>191</v>
      </c>
      <c r="D7" s="75">
        <f>'Balance Sheet 2024'!E2+'Balance Sheet 2024'!E3</f>
        <v>3439071</v>
      </c>
      <c r="E7" s="146"/>
      <c r="F7" s="43"/>
      <c r="G7" s="43"/>
      <c r="H7" s="43"/>
      <c r="I7" s="43"/>
      <c r="J7" s="43"/>
      <c r="K7" s="43"/>
      <c r="L7" s="43"/>
      <c r="M7" s="43"/>
      <c r="N7" s="43"/>
      <c r="O7" s="43"/>
      <c r="P7" s="43"/>
      <c r="Q7" s="43"/>
      <c r="R7" s="43"/>
      <c r="S7" s="43"/>
      <c r="T7" s="43"/>
      <c r="U7" s="43"/>
      <c r="V7" s="43"/>
      <c r="W7" s="43"/>
      <c r="X7" s="43"/>
      <c r="Y7" s="43"/>
    </row>
    <row r="8">
      <c r="A8" s="138"/>
      <c r="B8" s="49"/>
      <c r="C8" s="147" t="s">
        <v>185</v>
      </c>
      <c r="D8" s="148">
        <f>D7/D6</f>
        <v>5.732007115</v>
      </c>
      <c r="E8" s="149" t="s">
        <v>192</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193</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194</v>
      </c>
      <c r="C11" s="144" t="s">
        <v>195</v>
      </c>
      <c r="D11" s="75">
        <f>'Balance Sheet 2024'!E30</f>
        <v>4989229</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196</v>
      </c>
      <c r="D12" s="75">
        <f>'Expenses 2024'!C40</f>
        <v>7496312</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197</v>
      </c>
      <c r="D13" s="145">
        <f>D12/12</f>
        <v>624692.6667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193</v>
      </c>
      <c r="D14" s="148">
        <f>D11/D13</f>
        <v>7.986693724</v>
      </c>
      <c r="E14" s="149" t="s">
        <v>192</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198</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199</v>
      </c>
      <c r="C17" s="144" t="s">
        <v>200</v>
      </c>
      <c r="D17" s="75">
        <f>sum('Balance Sheet 2024'!E13:E15)</f>
        <v>55515</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196</v>
      </c>
      <c r="D18" s="75">
        <f>'Expenses 2024'!C40</f>
        <v>7496312</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197</v>
      </c>
      <c r="D19" s="145">
        <f>D18/12</f>
        <v>624692.6667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201</v>
      </c>
      <c r="D20" s="148">
        <f>D17/D19</f>
        <v>0.08886769921</v>
      </c>
      <c r="E20" s="149" t="s">
        <v>192</v>
      </c>
      <c r="F20" s="43"/>
      <c r="G20" s="43"/>
      <c r="H20" s="43"/>
      <c r="I20" s="43"/>
      <c r="J20" s="43"/>
      <c r="K20" s="43"/>
      <c r="L20" s="43"/>
      <c r="M20" s="43"/>
      <c r="N20" s="43"/>
      <c r="O20" s="43"/>
      <c r="P20" s="43"/>
      <c r="Q20" s="43"/>
      <c r="R20" s="43"/>
      <c r="S20" s="43"/>
      <c r="T20" s="43"/>
      <c r="U20" s="43"/>
      <c r="V20" s="43"/>
      <c r="W20" s="43"/>
      <c r="X20" s="43"/>
      <c r="Y20" s="43"/>
    </row>
    <row r="21">
      <c r="A21" s="138"/>
      <c r="B21" s="49"/>
      <c r="C21" s="153" t="s">
        <v>202</v>
      </c>
      <c r="D21" s="154">
        <f>D20+D8</f>
        <v>5.820874814</v>
      </c>
      <c r="E21" s="155" t="s">
        <v>192</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203</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204</v>
      </c>
      <c r="C24" s="159"/>
      <c r="D24" s="160">
        <f>max('Revenues 2024'!E2:E7,'Revenues 2024'!F10:F15)</f>
        <v>3818526</v>
      </c>
      <c r="E24" s="161" t="s">
        <v>205</v>
      </c>
      <c r="F24" s="43"/>
      <c r="G24" s="43"/>
      <c r="H24" s="43"/>
      <c r="I24" s="43"/>
      <c r="J24" s="43"/>
      <c r="K24" s="43"/>
      <c r="L24" s="43"/>
      <c r="M24" s="43"/>
      <c r="N24" s="43"/>
      <c r="O24" s="43"/>
      <c r="P24" s="43"/>
      <c r="Q24" s="43"/>
      <c r="R24" s="43"/>
      <c r="S24" s="43"/>
      <c r="T24" s="43"/>
      <c r="U24" s="43"/>
      <c r="V24" s="43"/>
      <c r="W24" s="43"/>
      <c r="X24" s="43"/>
      <c r="Y24" s="43"/>
    </row>
    <row r="25">
      <c r="A25" s="138"/>
      <c r="B25" s="49"/>
      <c r="C25" s="144" t="s">
        <v>206</v>
      </c>
      <c r="D25" s="145">
        <f>'Revenues 2024'!F44</f>
        <v>7776871</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203</v>
      </c>
      <c r="D26" s="162">
        <f>D24/D25</f>
        <v>0.4910105877</v>
      </c>
      <c r="E26" s="149" t="s">
        <v>207</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208</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209</v>
      </c>
      <c r="C29" s="144" t="s">
        <v>210</v>
      </c>
      <c r="D29" s="75">
        <f>SUM('Expenses 2024'!C7:C9)</f>
        <v>1666790</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211</v>
      </c>
      <c r="D30" s="75">
        <f>SUM('Expenses 2024'!C10:C12)</f>
        <v>287193</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212</v>
      </c>
      <c r="D31" s="75">
        <f>sum(D29:D30)</f>
        <v>1953983</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187</v>
      </c>
      <c r="D32" s="75">
        <f>'Expenses 2024'!C40</f>
        <v>7496312</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213</v>
      </c>
      <c r="D33" s="162">
        <f>D31/D32</f>
        <v>0.2606592415</v>
      </c>
      <c r="E33" s="149" t="s">
        <v>214</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215</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216</v>
      </c>
      <c r="C36" s="144" t="s">
        <v>217</v>
      </c>
      <c r="D36" s="75">
        <f>SUM('Expenses 2024'!C10:C11)</f>
        <v>109999</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210</v>
      </c>
      <c r="D37" s="75">
        <f>SUM('Expenses 2024'!C7:C9)</f>
        <v>1666790</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215</v>
      </c>
      <c r="D38" s="162">
        <f>D36/D37</f>
        <v>0.06599451641</v>
      </c>
      <c r="E38" s="149" t="s">
        <v>218</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219</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220</v>
      </c>
      <c r="C41" s="147" t="s">
        <v>250</v>
      </c>
      <c r="D41" s="75">
        <f>'Expenses 2024'!D40</f>
        <v>6140767</v>
      </c>
      <c r="E41" s="164">
        <f t="shared" ref="E41:E44" si="1">D41/$D$44</f>
        <v>0.8191717474</v>
      </c>
      <c r="F41" s="43"/>
      <c r="G41" s="43"/>
      <c r="H41" s="43"/>
      <c r="I41" s="43"/>
      <c r="J41" s="43"/>
      <c r="K41" s="43"/>
      <c r="L41" s="43"/>
      <c r="M41" s="43"/>
      <c r="N41" s="43"/>
      <c r="O41" s="43"/>
      <c r="P41" s="43"/>
      <c r="Q41" s="43"/>
      <c r="R41" s="43"/>
      <c r="S41" s="43"/>
      <c r="T41" s="43"/>
      <c r="U41" s="43"/>
      <c r="V41" s="43"/>
      <c r="W41" s="43"/>
      <c r="X41" s="43"/>
      <c r="Y41" s="43"/>
    </row>
    <row r="42">
      <c r="A42" s="138"/>
      <c r="B42" s="49"/>
      <c r="C42" s="147" t="s">
        <v>222</v>
      </c>
      <c r="D42" s="145">
        <f>'Expenses 2024'!E40</f>
        <v>954433</v>
      </c>
      <c r="E42" s="164">
        <f t="shared" si="1"/>
        <v>0.127320341</v>
      </c>
      <c r="F42" s="43"/>
      <c r="G42" s="43"/>
      <c r="H42" s="43"/>
      <c r="I42" s="43"/>
      <c r="J42" s="43"/>
      <c r="K42" s="43"/>
      <c r="L42" s="43"/>
      <c r="M42" s="43"/>
      <c r="N42" s="43"/>
      <c r="O42" s="43"/>
      <c r="P42" s="43"/>
      <c r="Q42" s="43"/>
      <c r="R42" s="43"/>
      <c r="S42" s="43"/>
      <c r="T42" s="43"/>
      <c r="U42" s="43"/>
      <c r="V42" s="43"/>
      <c r="W42" s="43"/>
      <c r="X42" s="43"/>
      <c r="Y42" s="43"/>
    </row>
    <row r="43">
      <c r="A43" s="138"/>
      <c r="B43" s="49"/>
      <c r="C43" s="147" t="s">
        <v>223</v>
      </c>
      <c r="D43" s="145">
        <f>'Expenses 2024'!F40</f>
        <v>401112</v>
      </c>
      <c r="E43" s="164">
        <f t="shared" si="1"/>
        <v>0.05350791162</v>
      </c>
      <c r="F43" s="43"/>
      <c r="G43" s="43"/>
      <c r="H43" s="43"/>
      <c r="I43" s="43"/>
      <c r="J43" s="43"/>
      <c r="K43" s="43"/>
      <c r="L43" s="43"/>
      <c r="M43" s="43"/>
      <c r="N43" s="43"/>
      <c r="O43" s="43"/>
      <c r="P43" s="43"/>
      <c r="Q43" s="43"/>
      <c r="R43" s="43"/>
      <c r="S43" s="43"/>
      <c r="T43" s="43"/>
      <c r="U43" s="43"/>
      <c r="V43" s="43"/>
      <c r="W43" s="43"/>
      <c r="X43" s="43"/>
      <c r="Y43" s="43"/>
    </row>
    <row r="44">
      <c r="A44" s="138"/>
      <c r="B44" s="49"/>
      <c r="C44" s="144" t="s">
        <v>187</v>
      </c>
      <c r="D44" s="145">
        <f>sum(D41:D43)</f>
        <v>7496312</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224</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225</v>
      </c>
      <c r="C47" s="144" t="s">
        <v>226</v>
      </c>
      <c r="D47" s="145">
        <f>'Revenues 2024'!F9</f>
        <v>4446583</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227</v>
      </c>
      <c r="D48" s="145">
        <f>'Expenses 2024'!F40</f>
        <v>401112</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228</v>
      </c>
      <c r="D49" s="165">
        <f>if(D48=0, "$0",D47/D48)</f>
        <v>11.08563942</v>
      </c>
      <c r="E49" s="149" t="s">
        <v>229</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230</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231</v>
      </c>
      <c r="C52" s="144" t="s">
        <v>232</v>
      </c>
      <c r="D52" s="145">
        <f>sum('Balance Sheet 2024'!E2:E10)</f>
        <v>6992099</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233</v>
      </c>
      <c r="D53" s="145">
        <f>sum('Balance Sheet 2024'!E19:E22)</f>
        <v>560149</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234</v>
      </c>
      <c r="D54" s="167">
        <f>D52/D53</f>
        <v>12.48256982</v>
      </c>
      <c r="E54" s="149" t="s">
        <v>235</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236</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237</v>
      </c>
      <c r="C57" s="144" t="s">
        <v>238</v>
      </c>
      <c r="D57" s="145">
        <f>sum('Balance Sheet 2024'!E25:E26)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239</v>
      </c>
      <c r="D58" s="145">
        <f>'Balance Sheet 2024'!E18</f>
        <v>14611737</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240</v>
      </c>
      <c r="D59" s="168">
        <f>D57/D58</f>
        <v>0</v>
      </c>
      <c r="E59" s="149" t="s">
        <v>241</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COMMONWEALTH KITCHEN</v>
      </c>
      <c r="B1" s="2" t="s">
        <v>251</v>
      </c>
      <c r="C1" s="138"/>
      <c r="D1" s="138"/>
      <c r="E1" s="138"/>
      <c r="F1" s="139"/>
      <c r="G1" s="139"/>
      <c r="H1" s="139"/>
      <c r="I1" s="43"/>
      <c r="J1" s="43"/>
      <c r="K1" s="43"/>
      <c r="L1" s="43"/>
      <c r="M1" s="43"/>
      <c r="N1" s="43"/>
      <c r="O1" s="43"/>
      <c r="P1" s="43"/>
      <c r="Q1" s="43"/>
      <c r="R1" s="43"/>
      <c r="S1" s="43"/>
      <c r="T1" s="43"/>
      <c r="U1" s="43"/>
      <c r="V1" s="43"/>
      <c r="W1" s="43"/>
      <c r="X1" s="43"/>
      <c r="Y1" s="43"/>
    </row>
    <row r="2">
      <c r="A2" s="140" t="s">
        <v>185</v>
      </c>
      <c r="B2" s="5"/>
      <c r="C2" s="141"/>
      <c r="D2" s="141"/>
      <c r="E2" s="141"/>
      <c r="F2" s="142"/>
      <c r="G2" s="142"/>
      <c r="H2" s="142"/>
      <c r="I2" s="43"/>
      <c r="J2" s="43"/>
      <c r="K2" s="43"/>
      <c r="L2" s="43"/>
      <c r="M2" s="43"/>
      <c r="N2" s="43"/>
      <c r="O2" s="43"/>
      <c r="P2" s="43"/>
      <c r="Q2" s="43"/>
      <c r="R2" s="43"/>
      <c r="S2" s="43"/>
      <c r="T2" s="43"/>
      <c r="U2" s="43"/>
      <c r="V2" s="43"/>
      <c r="W2" s="43"/>
      <c r="X2" s="43"/>
      <c r="Y2" s="43"/>
    </row>
    <row r="3">
      <c r="A3" s="138"/>
      <c r="B3" s="143" t="s">
        <v>186</v>
      </c>
      <c r="C3" s="138"/>
      <c r="D3" s="138"/>
      <c r="E3" s="112"/>
      <c r="F3" s="146"/>
      <c r="G3" s="146"/>
      <c r="H3" s="146"/>
      <c r="I3" s="43"/>
      <c r="J3" s="43"/>
      <c r="K3" s="43"/>
      <c r="L3" s="43"/>
      <c r="M3" s="43"/>
      <c r="N3" s="43"/>
      <c r="O3" s="43"/>
      <c r="P3" s="43"/>
      <c r="Q3" s="43"/>
      <c r="R3" s="43"/>
      <c r="S3" s="43"/>
      <c r="T3" s="43"/>
      <c r="U3" s="43"/>
      <c r="V3" s="43"/>
      <c r="W3" s="43"/>
      <c r="X3" s="43"/>
      <c r="Y3" s="43"/>
    </row>
    <row r="4">
      <c r="A4" s="138"/>
      <c r="B4" s="49"/>
      <c r="C4" s="45"/>
      <c r="D4" s="45" t="s">
        <v>252</v>
      </c>
      <c r="E4" s="45" t="s">
        <v>253</v>
      </c>
      <c r="F4" s="45" t="s">
        <v>254</v>
      </c>
      <c r="G4" s="59" t="s">
        <v>255</v>
      </c>
      <c r="H4" s="59"/>
      <c r="I4" s="43"/>
      <c r="J4" s="43"/>
      <c r="K4" s="43"/>
      <c r="L4" s="43"/>
      <c r="M4" s="43"/>
      <c r="N4" s="43"/>
      <c r="O4" s="43"/>
      <c r="P4" s="43"/>
      <c r="Q4" s="43"/>
      <c r="R4" s="43"/>
      <c r="S4" s="43"/>
      <c r="T4" s="43"/>
      <c r="U4" s="43"/>
      <c r="V4" s="43"/>
      <c r="W4" s="43"/>
      <c r="X4" s="43"/>
      <c r="Y4" s="43"/>
    </row>
    <row r="5">
      <c r="A5" s="138"/>
      <c r="B5" s="49"/>
      <c r="C5" s="147" t="s">
        <v>185</v>
      </c>
      <c r="D5" s="176">
        <f>'Ratios 2022'!D8</f>
        <v>16.45439616</v>
      </c>
      <c r="E5" s="176">
        <f>'Ratios 2023'!D8</f>
        <v>10.66120258</v>
      </c>
      <c r="F5" s="176">
        <f>'Ratios 2024'!D8</f>
        <v>5.732007115</v>
      </c>
      <c r="G5" s="176">
        <f>average(D5:F5)</f>
        <v>10.94920195</v>
      </c>
      <c r="H5" s="149" t="s">
        <v>192</v>
      </c>
      <c r="I5" s="43"/>
      <c r="J5" s="43"/>
      <c r="K5" s="43"/>
      <c r="L5" s="43"/>
      <c r="M5" s="43"/>
      <c r="N5" s="43"/>
      <c r="O5" s="43"/>
      <c r="P5" s="43"/>
      <c r="Q5" s="43"/>
      <c r="R5" s="43"/>
      <c r="S5" s="43"/>
      <c r="T5" s="43"/>
      <c r="U5" s="43"/>
      <c r="V5" s="43"/>
      <c r="W5" s="43"/>
      <c r="X5" s="43"/>
      <c r="Y5" s="43"/>
    </row>
    <row r="6">
      <c r="A6" s="138"/>
      <c r="B6" s="52"/>
      <c r="C6" s="45"/>
      <c r="D6" s="45"/>
      <c r="E6" s="45"/>
      <c r="F6" s="177"/>
      <c r="G6" s="177"/>
      <c r="H6" s="177"/>
      <c r="I6" s="43"/>
      <c r="J6" s="43"/>
      <c r="K6" s="43"/>
      <c r="L6" s="43"/>
      <c r="M6" s="43"/>
      <c r="N6" s="43"/>
      <c r="O6" s="43"/>
      <c r="P6" s="43"/>
      <c r="Q6" s="43"/>
      <c r="R6" s="43"/>
      <c r="S6" s="43"/>
      <c r="T6" s="43"/>
      <c r="U6" s="43"/>
      <c r="V6" s="43"/>
      <c r="W6" s="43"/>
      <c r="X6" s="43"/>
      <c r="Y6" s="43"/>
    </row>
    <row r="7">
      <c r="A7" s="140" t="s">
        <v>193</v>
      </c>
      <c r="B7" s="5"/>
      <c r="C7" s="178"/>
      <c r="D7" s="178"/>
      <c r="E7" s="178"/>
      <c r="F7" s="178"/>
      <c r="G7" s="178"/>
      <c r="H7" s="178"/>
      <c r="I7" s="43"/>
      <c r="J7" s="43"/>
      <c r="K7" s="43"/>
      <c r="L7" s="43"/>
      <c r="M7" s="43"/>
      <c r="N7" s="43"/>
      <c r="O7" s="43"/>
      <c r="P7" s="43"/>
      <c r="Q7" s="43"/>
      <c r="R7" s="43"/>
      <c r="S7" s="43"/>
      <c r="T7" s="43"/>
      <c r="U7" s="43"/>
      <c r="V7" s="43"/>
      <c r="W7" s="43"/>
      <c r="X7" s="43"/>
      <c r="Y7" s="43"/>
    </row>
    <row r="8">
      <c r="A8" s="138"/>
      <c r="B8" s="143" t="s">
        <v>194</v>
      </c>
      <c r="C8" s="71"/>
      <c r="D8" s="71"/>
      <c r="E8" s="177"/>
      <c r="F8" s="177"/>
      <c r="G8" s="177"/>
      <c r="H8" s="177"/>
      <c r="I8" s="43"/>
      <c r="J8" s="43"/>
      <c r="K8" s="43"/>
      <c r="L8" s="43"/>
      <c r="M8" s="43"/>
      <c r="N8" s="43"/>
      <c r="O8" s="43"/>
      <c r="P8" s="43"/>
      <c r="Q8" s="43"/>
      <c r="R8" s="43"/>
      <c r="S8" s="43"/>
      <c r="T8" s="43"/>
      <c r="U8" s="43"/>
      <c r="V8" s="43"/>
      <c r="W8" s="43"/>
      <c r="X8" s="43"/>
      <c r="Y8" s="43"/>
    </row>
    <row r="9">
      <c r="A9" s="138"/>
      <c r="B9" s="49"/>
      <c r="C9" s="45"/>
      <c r="D9" s="45" t="s">
        <v>252</v>
      </c>
      <c r="E9" s="45" t="s">
        <v>253</v>
      </c>
      <c r="F9" s="45" t="s">
        <v>254</v>
      </c>
      <c r="G9" s="59" t="s">
        <v>255</v>
      </c>
      <c r="H9" s="59"/>
      <c r="I9" s="43"/>
      <c r="J9" s="43"/>
      <c r="K9" s="43"/>
      <c r="L9" s="43"/>
      <c r="M9" s="43"/>
      <c r="N9" s="43"/>
      <c r="O9" s="43"/>
      <c r="P9" s="43"/>
      <c r="Q9" s="43"/>
      <c r="R9" s="43"/>
      <c r="S9" s="43"/>
      <c r="T9" s="43"/>
      <c r="U9" s="43"/>
      <c r="V9" s="43"/>
      <c r="W9" s="43"/>
      <c r="X9" s="43"/>
      <c r="Y9" s="43"/>
    </row>
    <row r="10">
      <c r="A10" s="138"/>
      <c r="B10" s="49"/>
      <c r="C10" s="147" t="s">
        <v>193</v>
      </c>
      <c r="D10" s="148">
        <f>'Ratios 2022'!D14</f>
        <v>7.511870047</v>
      </c>
      <c r="E10" s="148">
        <f>'Ratios 2023'!D14</f>
        <v>10.10491487</v>
      </c>
      <c r="F10" s="148">
        <f>'Ratios 2024'!D14</f>
        <v>7.986693724</v>
      </c>
      <c r="G10" s="176">
        <f>average(D10:F10)</f>
        <v>8.534492882</v>
      </c>
      <c r="H10" s="149" t="s">
        <v>192</v>
      </c>
      <c r="I10" s="43"/>
      <c r="J10" s="43"/>
      <c r="K10" s="43"/>
      <c r="L10" s="43"/>
      <c r="M10" s="43"/>
      <c r="N10" s="43"/>
      <c r="O10" s="43"/>
      <c r="P10" s="43"/>
      <c r="Q10" s="43"/>
      <c r="R10" s="43"/>
      <c r="S10" s="43"/>
      <c r="T10" s="43"/>
      <c r="U10" s="43"/>
      <c r="V10" s="43"/>
      <c r="W10" s="43"/>
      <c r="X10" s="43"/>
      <c r="Y10" s="43"/>
    </row>
    <row r="11">
      <c r="A11" s="138"/>
      <c r="B11" s="52"/>
      <c r="C11" s="45"/>
      <c r="D11" s="45"/>
      <c r="E11" s="45"/>
      <c r="F11" s="177"/>
      <c r="G11" s="177"/>
      <c r="H11" s="177"/>
      <c r="I11" s="43"/>
      <c r="J11" s="43"/>
      <c r="K11" s="43"/>
      <c r="L11" s="43"/>
      <c r="M11" s="43"/>
      <c r="N11" s="43"/>
      <c r="O11" s="43"/>
      <c r="P11" s="43"/>
      <c r="Q11" s="43"/>
      <c r="R11" s="43"/>
      <c r="S11" s="43"/>
      <c r="T11" s="43"/>
      <c r="U11" s="43"/>
      <c r="V11" s="43"/>
      <c r="W11" s="43"/>
      <c r="X11" s="43"/>
      <c r="Y11" s="43"/>
    </row>
    <row r="12">
      <c r="A12" s="140" t="s">
        <v>198</v>
      </c>
      <c r="B12" s="5"/>
      <c r="C12" s="150"/>
      <c r="D12" s="150"/>
      <c r="E12" s="150"/>
      <c r="F12" s="151"/>
      <c r="G12" s="151"/>
      <c r="H12" s="151"/>
      <c r="I12" s="43"/>
      <c r="J12" s="43"/>
      <c r="K12" s="43"/>
      <c r="L12" s="43"/>
      <c r="M12" s="43"/>
      <c r="N12" s="43"/>
      <c r="O12" s="43"/>
      <c r="P12" s="43"/>
      <c r="Q12" s="43"/>
      <c r="R12" s="43"/>
      <c r="S12" s="43"/>
      <c r="T12" s="43"/>
      <c r="U12" s="43"/>
      <c r="V12" s="43"/>
      <c r="W12" s="43"/>
      <c r="X12" s="43"/>
      <c r="Y12" s="43"/>
    </row>
    <row r="13">
      <c r="A13" s="138"/>
      <c r="B13" s="143" t="s">
        <v>199</v>
      </c>
      <c r="C13" s="138"/>
      <c r="D13" s="138"/>
      <c r="E13" s="112"/>
      <c r="F13" s="146"/>
      <c r="G13" s="146"/>
      <c r="H13" s="146"/>
      <c r="I13" s="43"/>
      <c r="J13" s="43"/>
      <c r="K13" s="43"/>
      <c r="L13" s="43"/>
      <c r="M13" s="43"/>
      <c r="N13" s="43"/>
      <c r="O13" s="43"/>
      <c r="P13" s="43"/>
      <c r="Q13" s="43"/>
      <c r="R13" s="43"/>
      <c r="S13" s="43"/>
      <c r="T13" s="43"/>
      <c r="U13" s="43"/>
      <c r="V13" s="43"/>
      <c r="W13" s="43"/>
      <c r="X13" s="43"/>
      <c r="Y13" s="43"/>
    </row>
    <row r="14">
      <c r="A14" s="138"/>
      <c r="B14" s="49"/>
      <c r="C14" s="45"/>
      <c r="D14" s="45" t="s">
        <v>252</v>
      </c>
      <c r="E14" s="45" t="s">
        <v>253</v>
      </c>
      <c r="F14" s="45" t="s">
        <v>254</v>
      </c>
      <c r="G14" s="59" t="s">
        <v>255</v>
      </c>
      <c r="H14" s="59"/>
      <c r="I14" s="43"/>
      <c r="J14" s="43"/>
      <c r="K14" s="43"/>
      <c r="L14" s="43"/>
      <c r="M14" s="43"/>
      <c r="N14" s="43"/>
      <c r="O14" s="43"/>
      <c r="P14" s="43"/>
      <c r="Q14" s="43"/>
      <c r="R14" s="43"/>
      <c r="S14" s="43"/>
      <c r="T14" s="43"/>
      <c r="U14" s="43"/>
      <c r="V14" s="43"/>
      <c r="W14" s="43"/>
      <c r="X14" s="43"/>
      <c r="Y14" s="43"/>
    </row>
    <row r="15">
      <c r="A15" s="138"/>
      <c r="B15" s="49"/>
      <c r="C15" s="147" t="s">
        <v>201</v>
      </c>
      <c r="D15" s="179">
        <f>'Ratios 2022'!D20</f>
        <v>0.1367897006</v>
      </c>
      <c r="E15" s="179">
        <f>'Ratios 2023'!D20</f>
        <v>0.1106094133</v>
      </c>
      <c r="F15" s="179">
        <f>'Ratios 2024'!D20</f>
        <v>0.08886769921</v>
      </c>
      <c r="G15" s="176">
        <f>average(D15:F15)</f>
        <v>0.1120889377</v>
      </c>
      <c r="H15" s="149" t="s">
        <v>192</v>
      </c>
      <c r="I15" s="43"/>
      <c r="J15" s="43"/>
      <c r="K15" s="43"/>
      <c r="L15" s="43"/>
      <c r="M15" s="43"/>
      <c r="N15" s="43"/>
      <c r="O15" s="43"/>
      <c r="P15" s="43"/>
      <c r="Q15" s="43"/>
      <c r="R15" s="43"/>
      <c r="S15" s="43"/>
      <c r="T15" s="43"/>
      <c r="U15" s="43"/>
      <c r="V15" s="43"/>
      <c r="W15" s="43"/>
      <c r="X15" s="43"/>
      <c r="Y15" s="43"/>
    </row>
    <row r="16">
      <c r="A16" s="138"/>
      <c r="B16" s="52"/>
      <c r="C16" s="147"/>
      <c r="D16" s="147"/>
      <c r="E16" s="156"/>
      <c r="F16" s="149"/>
      <c r="G16" s="149"/>
      <c r="H16" s="149"/>
      <c r="I16" s="43"/>
      <c r="J16" s="43"/>
      <c r="K16" s="43"/>
      <c r="L16" s="43"/>
      <c r="M16" s="43"/>
      <c r="N16" s="43"/>
      <c r="O16" s="43"/>
      <c r="P16" s="43"/>
      <c r="Q16" s="43"/>
      <c r="R16" s="43"/>
      <c r="S16" s="43"/>
      <c r="T16" s="43"/>
      <c r="U16" s="43"/>
      <c r="V16" s="43"/>
      <c r="W16" s="43"/>
      <c r="X16" s="43"/>
      <c r="Y16" s="43"/>
    </row>
    <row r="17">
      <c r="A17" s="140" t="s">
        <v>203</v>
      </c>
      <c r="B17" s="5"/>
      <c r="C17" s="157"/>
      <c r="D17" s="157"/>
      <c r="E17" s="113"/>
      <c r="F17" s="158"/>
      <c r="G17" s="158"/>
      <c r="H17" s="158"/>
      <c r="I17" s="58"/>
      <c r="J17" s="58"/>
      <c r="K17" s="58"/>
      <c r="L17" s="58"/>
      <c r="M17" s="58"/>
      <c r="N17" s="58"/>
      <c r="O17" s="58"/>
      <c r="P17" s="58"/>
      <c r="Q17" s="58"/>
      <c r="R17" s="58"/>
      <c r="S17" s="58"/>
      <c r="T17" s="58"/>
      <c r="U17" s="58"/>
      <c r="V17" s="58"/>
      <c r="W17" s="58"/>
      <c r="X17" s="58"/>
      <c r="Y17" s="58"/>
    </row>
    <row r="18">
      <c r="A18" s="138"/>
      <c r="B18" s="143" t="s">
        <v>204</v>
      </c>
      <c r="C18" s="138"/>
      <c r="D18" s="138"/>
      <c r="E18" s="112"/>
      <c r="F18" s="146"/>
      <c r="G18" s="146"/>
      <c r="H18" s="146"/>
      <c r="I18" s="43"/>
      <c r="J18" s="43"/>
      <c r="K18" s="43"/>
      <c r="L18" s="43"/>
      <c r="M18" s="43"/>
      <c r="N18" s="43"/>
      <c r="O18" s="43"/>
      <c r="P18" s="43"/>
      <c r="Q18" s="43"/>
      <c r="R18" s="43"/>
      <c r="S18" s="43"/>
      <c r="T18" s="43"/>
      <c r="U18" s="43"/>
      <c r="V18" s="43"/>
      <c r="W18" s="43"/>
      <c r="X18" s="43"/>
      <c r="Y18" s="43"/>
    </row>
    <row r="19">
      <c r="A19" s="138"/>
      <c r="B19" s="49"/>
      <c r="C19" s="45"/>
      <c r="D19" s="45" t="s">
        <v>252</v>
      </c>
      <c r="E19" s="45" t="s">
        <v>253</v>
      </c>
      <c r="F19" s="45" t="s">
        <v>254</v>
      </c>
      <c r="G19" s="59" t="s">
        <v>255</v>
      </c>
      <c r="H19" s="59"/>
      <c r="I19" s="43"/>
      <c r="J19" s="43"/>
      <c r="K19" s="43"/>
      <c r="L19" s="43"/>
      <c r="M19" s="43"/>
      <c r="N19" s="43"/>
      <c r="O19" s="43"/>
      <c r="P19" s="43"/>
      <c r="Q19" s="43"/>
      <c r="R19" s="43"/>
      <c r="S19" s="43"/>
      <c r="T19" s="43"/>
      <c r="U19" s="43"/>
      <c r="V19" s="43"/>
      <c r="W19" s="43"/>
      <c r="X19" s="43"/>
      <c r="Y19" s="43"/>
    </row>
    <row r="20">
      <c r="A20" s="138"/>
      <c r="B20" s="49"/>
      <c r="C20" s="147" t="s">
        <v>203</v>
      </c>
      <c r="D20" s="162">
        <f>'Ratios 2022'!D26</f>
        <v>0.6298298109</v>
      </c>
      <c r="E20" s="162">
        <f>'Ratios 2023'!D26</f>
        <v>0.630151391</v>
      </c>
      <c r="F20" s="162">
        <f>'Ratios 2024'!D26</f>
        <v>0.4910105877</v>
      </c>
      <c r="G20" s="180">
        <f>average(D20:F20)</f>
        <v>0.5836639299</v>
      </c>
      <c r="H20" s="149" t="s">
        <v>207</v>
      </c>
      <c r="I20" s="43"/>
      <c r="J20" s="43"/>
      <c r="K20" s="43"/>
      <c r="L20" s="43"/>
      <c r="M20" s="43"/>
      <c r="N20" s="43"/>
      <c r="O20" s="43"/>
      <c r="P20" s="43"/>
      <c r="Q20" s="43"/>
      <c r="R20" s="43"/>
      <c r="S20" s="43"/>
      <c r="T20" s="43"/>
      <c r="U20" s="43"/>
      <c r="V20" s="43"/>
      <c r="W20" s="43"/>
      <c r="X20" s="43"/>
      <c r="Y20" s="43"/>
    </row>
    <row r="21">
      <c r="A21" s="138"/>
      <c r="B21" s="52"/>
      <c r="C21" s="112"/>
      <c r="D21" s="112"/>
      <c r="E21" s="112"/>
      <c r="F21" s="146"/>
      <c r="G21" s="146"/>
      <c r="H21" s="146"/>
      <c r="I21" s="43"/>
      <c r="J21" s="43"/>
      <c r="K21" s="43"/>
      <c r="L21" s="43"/>
      <c r="M21" s="43"/>
      <c r="N21" s="43"/>
      <c r="O21" s="43"/>
      <c r="P21" s="43"/>
      <c r="Q21" s="43"/>
      <c r="R21" s="43"/>
      <c r="S21" s="43"/>
      <c r="T21" s="43"/>
      <c r="U21" s="43"/>
      <c r="V21" s="43"/>
      <c r="W21" s="43"/>
      <c r="X21" s="43"/>
      <c r="Y21" s="43"/>
    </row>
    <row r="22">
      <c r="A22" s="140" t="s">
        <v>208</v>
      </c>
      <c r="B22" s="5"/>
      <c r="C22" s="157"/>
      <c r="D22" s="157"/>
      <c r="E22" s="113"/>
      <c r="F22" s="158"/>
      <c r="G22" s="158"/>
      <c r="H22" s="158"/>
      <c r="I22" s="58"/>
      <c r="J22" s="58"/>
      <c r="K22" s="58"/>
      <c r="L22" s="58"/>
      <c r="M22" s="58"/>
      <c r="N22" s="58"/>
      <c r="O22" s="58"/>
      <c r="P22" s="58"/>
      <c r="Q22" s="58"/>
      <c r="R22" s="58"/>
      <c r="S22" s="58"/>
      <c r="T22" s="58"/>
      <c r="U22" s="58"/>
      <c r="V22" s="58"/>
      <c r="W22" s="58"/>
      <c r="X22" s="58"/>
      <c r="Y22" s="58"/>
    </row>
    <row r="23">
      <c r="A23" s="138"/>
      <c r="B23" s="143" t="s">
        <v>209</v>
      </c>
      <c r="C23" s="138"/>
      <c r="D23" s="138"/>
      <c r="E23" s="112"/>
      <c r="F23" s="146"/>
      <c r="G23" s="146"/>
      <c r="H23" s="146"/>
      <c r="I23" s="43"/>
      <c r="J23" s="43"/>
      <c r="K23" s="43"/>
      <c r="L23" s="43"/>
      <c r="M23" s="43"/>
      <c r="N23" s="43"/>
      <c r="O23" s="43"/>
      <c r="P23" s="43"/>
      <c r="Q23" s="43"/>
      <c r="R23" s="43"/>
      <c r="S23" s="43"/>
      <c r="T23" s="43"/>
      <c r="U23" s="43"/>
      <c r="V23" s="43"/>
      <c r="W23" s="43"/>
      <c r="X23" s="43"/>
      <c r="Y23" s="43"/>
    </row>
    <row r="24">
      <c r="A24" s="138"/>
      <c r="B24" s="49"/>
      <c r="C24" s="45"/>
      <c r="D24" s="45" t="s">
        <v>252</v>
      </c>
      <c r="E24" s="45" t="s">
        <v>253</v>
      </c>
      <c r="F24" s="45" t="s">
        <v>254</v>
      </c>
      <c r="G24" s="59" t="s">
        <v>255</v>
      </c>
      <c r="H24" s="59"/>
      <c r="I24" s="43"/>
      <c r="J24" s="43"/>
      <c r="K24" s="43"/>
      <c r="L24" s="43"/>
      <c r="M24" s="43"/>
      <c r="N24" s="43"/>
      <c r="O24" s="43"/>
      <c r="P24" s="43"/>
      <c r="Q24" s="43"/>
      <c r="R24" s="43"/>
      <c r="S24" s="43"/>
      <c r="T24" s="43"/>
      <c r="U24" s="43"/>
      <c r="V24" s="43"/>
      <c r="W24" s="43"/>
      <c r="X24" s="43"/>
      <c r="Y24" s="43"/>
    </row>
    <row r="25">
      <c r="A25" s="138"/>
      <c r="B25" s="49"/>
      <c r="C25" s="147" t="s">
        <v>213</v>
      </c>
      <c r="D25" s="162">
        <f>'Ratios 2022'!D33</f>
        <v>0.3018025698</v>
      </c>
      <c r="E25" s="162">
        <f>'Ratios 2023'!D33</f>
        <v>0.2793277527</v>
      </c>
      <c r="F25" s="162">
        <f>'Ratios 2024'!D33</f>
        <v>0.2606592415</v>
      </c>
      <c r="G25" s="180">
        <f>average(D25:F25)</f>
        <v>0.2805965213</v>
      </c>
      <c r="H25" s="149" t="s">
        <v>214</v>
      </c>
      <c r="I25" s="43"/>
      <c r="J25" s="43"/>
      <c r="K25" s="43"/>
      <c r="L25" s="43"/>
      <c r="M25" s="43"/>
      <c r="N25" s="43"/>
      <c r="O25" s="43"/>
      <c r="P25" s="43"/>
      <c r="Q25" s="43"/>
      <c r="R25" s="43"/>
      <c r="S25" s="43"/>
      <c r="T25" s="43"/>
      <c r="U25" s="43"/>
      <c r="V25" s="43"/>
      <c r="W25" s="43"/>
      <c r="X25" s="43"/>
      <c r="Y25" s="43"/>
    </row>
    <row r="26">
      <c r="A26" s="138"/>
      <c r="B26" s="52"/>
      <c r="C26" s="147"/>
      <c r="D26" s="147"/>
      <c r="E26" s="162"/>
      <c r="F26" s="149"/>
      <c r="G26" s="149"/>
      <c r="H26" s="149"/>
      <c r="I26" s="43"/>
      <c r="J26" s="43"/>
      <c r="K26" s="43"/>
      <c r="L26" s="43"/>
      <c r="M26" s="43"/>
      <c r="N26" s="43"/>
      <c r="O26" s="43"/>
      <c r="P26" s="43"/>
      <c r="Q26" s="43"/>
      <c r="R26" s="43"/>
      <c r="S26" s="43"/>
      <c r="T26" s="43"/>
      <c r="U26" s="43"/>
      <c r="V26" s="43"/>
      <c r="W26" s="43"/>
      <c r="X26" s="43"/>
      <c r="Y26" s="43"/>
    </row>
    <row r="27">
      <c r="A27" s="140" t="s">
        <v>215</v>
      </c>
      <c r="B27" s="5"/>
      <c r="C27" s="157"/>
      <c r="D27" s="157"/>
      <c r="E27" s="113"/>
      <c r="F27" s="158"/>
      <c r="G27" s="158"/>
      <c r="H27" s="158"/>
      <c r="I27" s="58"/>
      <c r="J27" s="58"/>
      <c r="K27" s="58"/>
      <c r="L27" s="58"/>
      <c r="M27" s="58"/>
      <c r="N27" s="58"/>
      <c r="O27" s="58"/>
      <c r="P27" s="58"/>
      <c r="Q27" s="58"/>
      <c r="R27" s="58"/>
      <c r="S27" s="58"/>
      <c r="T27" s="58"/>
      <c r="U27" s="58"/>
      <c r="V27" s="58"/>
      <c r="W27" s="58"/>
      <c r="X27" s="58"/>
      <c r="Y27" s="58"/>
    </row>
    <row r="28">
      <c r="A28" s="138"/>
      <c r="B28" s="163" t="s">
        <v>216</v>
      </c>
      <c r="C28" s="138"/>
      <c r="D28" s="138"/>
      <c r="E28" s="112"/>
      <c r="F28" s="146"/>
      <c r="G28" s="146"/>
      <c r="H28" s="146"/>
      <c r="I28" s="43"/>
      <c r="J28" s="43"/>
      <c r="K28" s="43"/>
      <c r="L28" s="43"/>
      <c r="M28" s="43"/>
      <c r="N28" s="43"/>
      <c r="O28" s="43"/>
      <c r="P28" s="43"/>
      <c r="Q28" s="43"/>
      <c r="R28" s="43"/>
      <c r="S28" s="43"/>
      <c r="T28" s="43"/>
      <c r="U28" s="43"/>
      <c r="V28" s="43"/>
      <c r="W28" s="43"/>
      <c r="X28" s="43"/>
      <c r="Y28" s="43"/>
    </row>
    <row r="29">
      <c r="A29" s="138"/>
      <c r="B29" s="49"/>
      <c r="C29" s="45"/>
      <c r="D29" s="45" t="s">
        <v>252</v>
      </c>
      <c r="E29" s="45" t="s">
        <v>253</v>
      </c>
      <c r="F29" s="45" t="s">
        <v>254</v>
      </c>
      <c r="G29" s="59" t="s">
        <v>255</v>
      </c>
      <c r="H29" s="59"/>
      <c r="I29" s="43"/>
      <c r="J29" s="43"/>
      <c r="K29" s="43"/>
      <c r="L29" s="43"/>
      <c r="M29" s="43"/>
      <c r="N29" s="43"/>
      <c r="O29" s="43"/>
      <c r="P29" s="43"/>
      <c r="Q29" s="43"/>
      <c r="R29" s="43"/>
      <c r="S29" s="43"/>
      <c r="T29" s="43"/>
      <c r="U29" s="43"/>
      <c r="V29" s="43"/>
      <c r="W29" s="43"/>
      <c r="X29" s="43"/>
      <c r="Y29" s="43"/>
    </row>
    <row r="30">
      <c r="A30" s="138"/>
      <c r="B30" s="49"/>
      <c r="C30" s="147" t="s">
        <v>215</v>
      </c>
      <c r="D30" s="162">
        <f>'Ratios 2022'!D38</f>
        <v>0</v>
      </c>
      <c r="E30" s="162">
        <f>'Ratios 2023'!D38</f>
        <v>0.05848334862</v>
      </c>
      <c r="F30" s="162">
        <f>'Ratios 2024'!D38</f>
        <v>0.06599451641</v>
      </c>
      <c r="G30" s="180">
        <f>average(D30:F30)</f>
        <v>0.04149262167</v>
      </c>
      <c r="H30" s="149" t="s">
        <v>218</v>
      </c>
      <c r="I30" s="43"/>
      <c r="J30" s="43"/>
      <c r="K30" s="43"/>
      <c r="L30" s="43"/>
      <c r="M30" s="43"/>
      <c r="N30" s="43"/>
      <c r="O30" s="43"/>
      <c r="P30" s="43"/>
      <c r="Q30" s="43"/>
      <c r="R30" s="43"/>
      <c r="S30" s="43"/>
      <c r="T30" s="43"/>
      <c r="U30" s="43"/>
      <c r="V30" s="43"/>
      <c r="W30" s="43"/>
      <c r="X30" s="43"/>
      <c r="Y30" s="43"/>
    </row>
    <row r="31">
      <c r="A31" s="138"/>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0" t="s">
        <v>219</v>
      </c>
      <c r="B32" s="5"/>
      <c r="C32" s="113"/>
      <c r="D32" s="113"/>
      <c r="E32" s="113"/>
      <c r="F32" s="158"/>
      <c r="G32" s="158"/>
      <c r="H32" s="158"/>
      <c r="I32" s="58"/>
      <c r="J32" s="58"/>
      <c r="K32" s="58"/>
      <c r="L32" s="58"/>
      <c r="M32" s="58"/>
      <c r="N32" s="58"/>
      <c r="O32" s="58"/>
      <c r="P32" s="58"/>
      <c r="Q32" s="58"/>
      <c r="R32" s="58"/>
      <c r="S32" s="58"/>
      <c r="T32" s="58"/>
      <c r="U32" s="58"/>
      <c r="V32" s="58"/>
      <c r="W32" s="58"/>
      <c r="X32" s="58"/>
      <c r="Y32" s="58"/>
    </row>
    <row r="33">
      <c r="A33" s="138"/>
      <c r="B33" s="143" t="s">
        <v>220</v>
      </c>
      <c r="C33" s="138"/>
      <c r="D33" s="138"/>
      <c r="E33" s="112"/>
      <c r="F33" s="146"/>
      <c r="G33" s="146"/>
      <c r="H33" s="146"/>
      <c r="I33" s="43"/>
      <c r="J33" s="43"/>
      <c r="K33" s="43"/>
      <c r="L33" s="43"/>
      <c r="M33" s="43"/>
      <c r="N33" s="43"/>
      <c r="O33" s="43"/>
      <c r="P33" s="43"/>
      <c r="Q33" s="43"/>
      <c r="R33" s="43"/>
      <c r="S33" s="43"/>
      <c r="T33" s="43"/>
      <c r="U33" s="43"/>
      <c r="V33" s="43"/>
      <c r="W33" s="43"/>
      <c r="X33" s="43"/>
      <c r="Y33" s="43"/>
    </row>
    <row r="34">
      <c r="A34" s="138"/>
      <c r="B34" s="49"/>
      <c r="C34" s="45"/>
      <c r="D34" s="45" t="s">
        <v>252</v>
      </c>
      <c r="E34" s="45" t="s">
        <v>253</v>
      </c>
      <c r="F34" s="45" t="s">
        <v>254</v>
      </c>
      <c r="G34" s="59" t="s">
        <v>255</v>
      </c>
      <c r="H34" s="59"/>
      <c r="I34" s="43"/>
      <c r="J34" s="43"/>
      <c r="K34" s="43"/>
      <c r="L34" s="43"/>
      <c r="M34" s="43"/>
      <c r="N34" s="43"/>
      <c r="O34" s="43"/>
      <c r="P34" s="43"/>
      <c r="Q34" s="43"/>
      <c r="R34" s="43"/>
      <c r="S34" s="43"/>
      <c r="T34" s="43"/>
      <c r="U34" s="43"/>
      <c r="V34" s="43"/>
      <c r="W34" s="43"/>
      <c r="X34" s="43"/>
      <c r="Y34" s="43"/>
    </row>
    <row r="35">
      <c r="A35" s="138"/>
      <c r="B35" s="49"/>
      <c r="C35" s="147" t="s">
        <v>256</v>
      </c>
      <c r="D35" s="162">
        <f>'Ratios 2022'!E41</f>
        <v>0.7114001371</v>
      </c>
      <c r="E35" s="162">
        <f>'Ratios 2023'!E41</f>
        <v>0.8233548509</v>
      </c>
      <c r="F35" s="162">
        <f>'Ratios 2024'!E41</f>
        <v>0.8191717474</v>
      </c>
      <c r="G35" s="180">
        <f t="shared" ref="G35:G37" si="1">average(D35:F35)</f>
        <v>0.7846422451</v>
      </c>
      <c r="H35" s="180"/>
      <c r="I35" s="43"/>
      <c r="J35" s="43"/>
      <c r="K35" s="43"/>
      <c r="L35" s="43"/>
      <c r="M35" s="43"/>
      <c r="N35" s="43"/>
      <c r="O35" s="43"/>
      <c r="P35" s="43"/>
      <c r="Q35" s="43"/>
      <c r="R35" s="43"/>
      <c r="S35" s="43"/>
      <c r="T35" s="43"/>
      <c r="U35" s="43"/>
      <c r="V35" s="43"/>
      <c r="W35" s="43"/>
      <c r="X35" s="43"/>
      <c r="Y35" s="43"/>
    </row>
    <row r="36">
      <c r="A36" s="138"/>
      <c r="B36" s="52"/>
      <c r="C36" s="147" t="s">
        <v>222</v>
      </c>
      <c r="D36" s="162">
        <f>'Ratios 2022'!E42</f>
        <v>0.2408725223</v>
      </c>
      <c r="E36" s="162">
        <f>'Ratios 2023'!E42</f>
        <v>0.1196497109</v>
      </c>
      <c r="F36" s="162">
        <f>'Ratios 2024'!E42</f>
        <v>0.127320341</v>
      </c>
      <c r="G36" s="180">
        <f t="shared" si="1"/>
        <v>0.1626141914</v>
      </c>
      <c r="H36" s="180"/>
      <c r="I36" s="43"/>
      <c r="J36" s="43"/>
      <c r="K36" s="43"/>
      <c r="L36" s="43"/>
      <c r="M36" s="43"/>
      <c r="N36" s="43"/>
      <c r="O36" s="43"/>
      <c r="P36" s="43"/>
      <c r="Q36" s="43"/>
      <c r="R36" s="43"/>
      <c r="S36" s="43"/>
      <c r="T36" s="43"/>
      <c r="U36" s="43"/>
      <c r="V36" s="43"/>
      <c r="W36" s="43"/>
      <c r="X36" s="43"/>
      <c r="Y36" s="43"/>
    </row>
    <row r="37">
      <c r="A37" s="138"/>
      <c r="B37" s="181"/>
      <c r="C37" s="147" t="s">
        <v>223</v>
      </c>
      <c r="D37" s="162">
        <f>'Ratios 2022'!E43</f>
        <v>0.04772734059</v>
      </c>
      <c r="E37" s="162">
        <f>'Ratios 2023'!E43</f>
        <v>0.05699543825</v>
      </c>
      <c r="F37" s="162">
        <f>'Ratios 2024'!E43</f>
        <v>0.05350791162</v>
      </c>
      <c r="G37" s="180">
        <f t="shared" si="1"/>
        <v>0.05274356349</v>
      </c>
      <c r="H37" s="180"/>
      <c r="I37" s="43"/>
      <c r="J37" s="43"/>
      <c r="K37" s="43"/>
      <c r="L37" s="43"/>
      <c r="M37" s="43"/>
      <c r="N37" s="43"/>
      <c r="O37" s="43"/>
      <c r="P37" s="43"/>
      <c r="Q37" s="43"/>
      <c r="R37" s="43"/>
      <c r="S37" s="43"/>
      <c r="T37" s="43"/>
      <c r="U37" s="43"/>
      <c r="V37" s="43"/>
      <c r="W37" s="43"/>
      <c r="X37" s="43"/>
      <c r="Y37" s="43"/>
    </row>
    <row r="38">
      <c r="A38" s="138"/>
      <c r="B38" s="181"/>
      <c r="C38" s="112"/>
      <c r="D38" s="112"/>
      <c r="E38" s="112"/>
      <c r="F38" s="146"/>
      <c r="G38" s="146"/>
      <c r="H38" s="146"/>
      <c r="I38" s="43"/>
      <c r="J38" s="43"/>
      <c r="K38" s="43"/>
      <c r="L38" s="43"/>
      <c r="M38" s="43"/>
      <c r="N38" s="43"/>
      <c r="O38" s="43"/>
      <c r="P38" s="43"/>
      <c r="Q38" s="43"/>
      <c r="R38" s="43"/>
      <c r="S38" s="43"/>
      <c r="T38" s="43"/>
      <c r="U38" s="43"/>
      <c r="V38" s="43"/>
      <c r="W38" s="43"/>
      <c r="X38" s="43"/>
      <c r="Y38" s="43"/>
    </row>
    <row r="39">
      <c r="A39" s="140" t="s">
        <v>224</v>
      </c>
      <c r="B39" s="5"/>
      <c r="C39" s="157"/>
      <c r="D39" s="157"/>
      <c r="E39" s="113"/>
      <c r="F39" s="158"/>
      <c r="G39" s="158"/>
      <c r="H39" s="158"/>
      <c r="I39" s="58"/>
      <c r="J39" s="58"/>
      <c r="K39" s="58"/>
      <c r="L39" s="58"/>
      <c r="M39" s="58"/>
      <c r="N39" s="58"/>
      <c r="O39" s="58"/>
      <c r="P39" s="58"/>
      <c r="Q39" s="58"/>
      <c r="R39" s="58"/>
      <c r="S39" s="58"/>
      <c r="T39" s="58"/>
      <c r="U39" s="58"/>
      <c r="V39" s="58"/>
      <c r="W39" s="58"/>
      <c r="X39" s="58"/>
      <c r="Y39" s="58"/>
    </row>
    <row r="40">
      <c r="A40" s="138"/>
      <c r="B40" s="143" t="s">
        <v>225</v>
      </c>
      <c r="C40" s="138"/>
      <c r="D40" s="138"/>
      <c r="E40" s="112"/>
      <c r="F40" s="146"/>
      <c r="G40" s="146"/>
      <c r="H40" s="146"/>
      <c r="I40" s="43"/>
      <c r="J40" s="43"/>
      <c r="K40" s="43"/>
      <c r="L40" s="43"/>
      <c r="M40" s="43"/>
      <c r="N40" s="43"/>
      <c r="O40" s="43"/>
      <c r="P40" s="43"/>
      <c r="Q40" s="43"/>
      <c r="R40" s="43"/>
      <c r="S40" s="43"/>
      <c r="T40" s="43"/>
      <c r="U40" s="43"/>
      <c r="V40" s="43"/>
      <c r="W40" s="43"/>
      <c r="X40" s="43"/>
      <c r="Y40" s="43"/>
    </row>
    <row r="41">
      <c r="A41" s="138"/>
      <c r="B41" s="49"/>
      <c r="C41" s="45"/>
      <c r="D41" s="45" t="s">
        <v>252</v>
      </c>
      <c r="E41" s="45" t="s">
        <v>253</v>
      </c>
      <c r="F41" s="45" t="s">
        <v>254</v>
      </c>
      <c r="G41" s="59" t="s">
        <v>255</v>
      </c>
      <c r="H41" s="59"/>
      <c r="I41" s="43"/>
      <c r="J41" s="43"/>
      <c r="K41" s="43"/>
      <c r="L41" s="43"/>
      <c r="M41" s="43"/>
      <c r="N41" s="43"/>
      <c r="O41" s="43"/>
      <c r="P41" s="43"/>
      <c r="Q41" s="43"/>
      <c r="R41" s="43"/>
      <c r="S41" s="43"/>
      <c r="T41" s="43"/>
      <c r="U41" s="43"/>
      <c r="V41" s="43"/>
      <c r="W41" s="43"/>
      <c r="X41" s="43"/>
      <c r="Y41" s="43"/>
    </row>
    <row r="42">
      <c r="A42" s="138"/>
      <c r="B42" s="49"/>
      <c r="C42" s="147" t="s">
        <v>228</v>
      </c>
      <c r="D42" s="165">
        <f>'Ratios 2022'!D49</f>
        <v>17.21232977</v>
      </c>
      <c r="E42" s="165">
        <f>'Ratios 2023'!D49</f>
        <v>11.84397826</v>
      </c>
      <c r="F42" s="165">
        <f>'Ratios 2024'!D49</f>
        <v>11.08563942</v>
      </c>
      <c r="G42" s="182">
        <f>if((D42+E42+F42=0),0,(D42+E42+F42)/3)</f>
        <v>13.38064915</v>
      </c>
      <c r="H42" s="149" t="s">
        <v>229</v>
      </c>
      <c r="I42" s="43"/>
      <c r="J42" s="43"/>
      <c r="K42" s="43"/>
      <c r="L42" s="43"/>
      <c r="M42" s="43"/>
      <c r="N42" s="43"/>
      <c r="O42" s="43"/>
      <c r="P42" s="43"/>
      <c r="Q42" s="43"/>
      <c r="R42" s="43"/>
      <c r="S42" s="43"/>
      <c r="T42" s="43"/>
      <c r="U42" s="43"/>
      <c r="V42" s="43"/>
      <c r="W42" s="43"/>
      <c r="X42" s="43"/>
      <c r="Y42" s="43"/>
    </row>
    <row r="43">
      <c r="A43" s="138"/>
      <c r="B43" s="52"/>
      <c r="C43" s="112"/>
      <c r="D43" s="112"/>
      <c r="E43" s="112"/>
      <c r="F43" s="146"/>
      <c r="G43" s="146"/>
      <c r="H43" s="146"/>
      <c r="I43" s="43"/>
      <c r="J43" s="43"/>
      <c r="K43" s="43"/>
      <c r="L43" s="43"/>
      <c r="M43" s="43"/>
      <c r="N43" s="43"/>
      <c r="O43" s="43"/>
      <c r="P43" s="43"/>
      <c r="Q43" s="43"/>
      <c r="R43" s="43"/>
      <c r="S43" s="43"/>
      <c r="T43" s="43"/>
      <c r="U43" s="43"/>
      <c r="V43" s="43"/>
      <c r="W43" s="43"/>
      <c r="X43" s="43"/>
      <c r="Y43" s="43"/>
    </row>
    <row r="44">
      <c r="A44" s="140" t="s">
        <v>230</v>
      </c>
      <c r="B44" s="5"/>
      <c r="C44" s="157"/>
      <c r="D44" s="157"/>
      <c r="E44" s="113"/>
      <c r="F44" s="158"/>
      <c r="G44" s="158"/>
      <c r="H44" s="158"/>
      <c r="I44" s="58"/>
      <c r="J44" s="58"/>
      <c r="K44" s="58"/>
      <c r="L44" s="58"/>
      <c r="M44" s="58"/>
      <c r="N44" s="58"/>
      <c r="O44" s="58"/>
      <c r="P44" s="58"/>
      <c r="Q44" s="58"/>
      <c r="R44" s="58"/>
      <c r="S44" s="58"/>
      <c r="T44" s="58"/>
      <c r="U44" s="58"/>
      <c r="V44" s="58"/>
      <c r="W44" s="58"/>
      <c r="X44" s="58"/>
      <c r="Y44" s="58"/>
    </row>
    <row r="45">
      <c r="A45" s="138"/>
      <c r="B45" s="143" t="s">
        <v>231</v>
      </c>
      <c r="C45" s="138"/>
      <c r="D45" s="138"/>
      <c r="E45" s="112"/>
      <c r="F45" s="146"/>
      <c r="G45" s="146"/>
      <c r="H45" s="146"/>
      <c r="I45" s="43"/>
      <c r="J45" s="43"/>
      <c r="K45" s="43"/>
      <c r="L45" s="43"/>
      <c r="M45" s="43"/>
      <c r="N45" s="43"/>
      <c r="O45" s="43"/>
      <c r="P45" s="43"/>
      <c r="Q45" s="43"/>
      <c r="R45" s="43"/>
      <c r="S45" s="43"/>
      <c r="T45" s="43"/>
      <c r="U45" s="43"/>
      <c r="V45" s="43"/>
      <c r="W45" s="43"/>
      <c r="X45" s="43"/>
      <c r="Y45" s="43"/>
    </row>
    <row r="46">
      <c r="A46" s="138"/>
      <c r="B46" s="49"/>
      <c r="C46" s="45"/>
      <c r="D46" s="45" t="s">
        <v>252</v>
      </c>
      <c r="E46" s="45" t="s">
        <v>253</v>
      </c>
      <c r="F46" s="45" t="s">
        <v>254</v>
      </c>
      <c r="G46" s="59" t="s">
        <v>255</v>
      </c>
      <c r="H46" s="59"/>
      <c r="I46" s="43"/>
      <c r="J46" s="43"/>
      <c r="K46" s="43"/>
      <c r="L46" s="43"/>
      <c r="M46" s="43"/>
      <c r="N46" s="43"/>
      <c r="O46" s="43"/>
      <c r="P46" s="43"/>
      <c r="Q46" s="43"/>
      <c r="R46" s="43"/>
      <c r="S46" s="43"/>
      <c r="T46" s="43"/>
      <c r="U46" s="43"/>
      <c r="V46" s="43"/>
      <c r="W46" s="43"/>
      <c r="X46" s="43"/>
      <c r="Y46" s="43"/>
    </row>
    <row r="47">
      <c r="A47" s="138"/>
      <c r="B47" s="49"/>
      <c r="C47" s="147" t="s">
        <v>234</v>
      </c>
      <c r="D47" s="148">
        <f>'Ratios 2022'!D54</f>
        <v>10.41230098</v>
      </c>
      <c r="E47" s="148">
        <f>'Ratios 2023'!D54</f>
        <v>9.228220706</v>
      </c>
      <c r="F47" s="148">
        <f>'Ratios 2024'!D54</f>
        <v>12.48256982</v>
      </c>
      <c r="G47" s="176">
        <f>average(D47:F47)</f>
        <v>10.70769717</v>
      </c>
      <c r="H47" s="149" t="s">
        <v>235</v>
      </c>
      <c r="I47" s="43"/>
      <c r="J47" s="43"/>
      <c r="K47" s="43"/>
      <c r="L47" s="43"/>
      <c r="M47" s="43"/>
      <c r="N47" s="43"/>
      <c r="O47" s="43"/>
      <c r="P47" s="43"/>
      <c r="Q47" s="43"/>
      <c r="R47" s="43"/>
      <c r="S47" s="43"/>
      <c r="T47" s="43"/>
      <c r="U47" s="43"/>
      <c r="V47" s="43"/>
      <c r="W47" s="43"/>
      <c r="X47" s="43"/>
      <c r="Y47" s="43"/>
    </row>
    <row r="48">
      <c r="A48" s="138"/>
      <c r="B48" s="52"/>
      <c r="C48" s="112"/>
      <c r="D48" s="112"/>
      <c r="E48" s="112"/>
      <c r="F48" s="146"/>
      <c r="G48" s="146"/>
      <c r="H48" s="146"/>
      <c r="I48" s="43"/>
      <c r="J48" s="43"/>
      <c r="K48" s="43"/>
      <c r="L48" s="43"/>
      <c r="M48" s="43"/>
      <c r="N48" s="43"/>
      <c r="O48" s="43"/>
      <c r="P48" s="43"/>
      <c r="Q48" s="43"/>
      <c r="R48" s="43"/>
      <c r="S48" s="43"/>
      <c r="T48" s="43"/>
      <c r="U48" s="43"/>
      <c r="V48" s="43"/>
      <c r="W48" s="43"/>
      <c r="X48" s="43"/>
      <c r="Y48" s="43"/>
    </row>
    <row r="49">
      <c r="A49" s="140" t="s">
        <v>236</v>
      </c>
      <c r="B49" s="5"/>
      <c r="C49" s="157"/>
      <c r="D49" s="157"/>
      <c r="E49" s="113"/>
      <c r="F49" s="158"/>
      <c r="G49" s="158"/>
      <c r="H49" s="158"/>
      <c r="I49" s="58"/>
      <c r="J49" s="58"/>
      <c r="K49" s="58"/>
      <c r="L49" s="58"/>
      <c r="M49" s="58"/>
      <c r="N49" s="58"/>
      <c r="O49" s="58"/>
      <c r="P49" s="58"/>
      <c r="Q49" s="58"/>
      <c r="R49" s="58"/>
      <c r="S49" s="58"/>
      <c r="T49" s="58"/>
      <c r="U49" s="58"/>
      <c r="V49" s="58"/>
      <c r="W49" s="58"/>
      <c r="X49" s="58"/>
      <c r="Y49" s="58"/>
    </row>
    <row r="50">
      <c r="A50" s="138"/>
      <c r="B50" s="143" t="s">
        <v>237</v>
      </c>
      <c r="C50" s="138"/>
      <c r="D50" s="138"/>
      <c r="E50" s="112"/>
      <c r="F50" s="146"/>
      <c r="G50" s="146"/>
      <c r="H50" s="146"/>
      <c r="I50" s="43"/>
      <c r="J50" s="43"/>
      <c r="K50" s="43"/>
      <c r="L50" s="43"/>
      <c r="M50" s="43"/>
      <c r="N50" s="43"/>
      <c r="O50" s="43"/>
      <c r="P50" s="43"/>
      <c r="Q50" s="43"/>
      <c r="R50" s="43"/>
      <c r="S50" s="43"/>
      <c r="T50" s="43"/>
      <c r="U50" s="43"/>
      <c r="V50" s="43"/>
      <c r="W50" s="43"/>
      <c r="X50" s="43"/>
      <c r="Y50" s="43"/>
    </row>
    <row r="51">
      <c r="A51" s="138"/>
      <c r="B51" s="49"/>
      <c r="C51" s="45"/>
      <c r="D51" s="45" t="s">
        <v>252</v>
      </c>
      <c r="E51" s="45" t="s">
        <v>253</v>
      </c>
      <c r="F51" s="45" t="s">
        <v>254</v>
      </c>
      <c r="G51" s="59" t="s">
        <v>255</v>
      </c>
      <c r="H51" s="59"/>
      <c r="I51" s="43"/>
      <c r="J51" s="43"/>
      <c r="K51" s="43"/>
      <c r="L51" s="43"/>
      <c r="M51" s="43"/>
      <c r="N51" s="43"/>
      <c r="O51" s="43"/>
      <c r="P51" s="43"/>
      <c r="Q51" s="43"/>
      <c r="R51" s="43"/>
      <c r="S51" s="43"/>
      <c r="T51" s="43"/>
      <c r="U51" s="43"/>
      <c r="V51" s="43"/>
      <c r="W51" s="43"/>
      <c r="X51" s="43"/>
      <c r="Y51" s="43"/>
    </row>
    <row r="52">
      <c r="A52" s="138"/>
      <c r="B52" s="49"/>
      <c r="C52" s="147" t="s">
        <v>240</v>
      </c>
      <c r="D52" s="183">
        <f>'Ratios 2022'!D59</f>
        <v>0.0004468210911</v>
      </c>
      <c r="E52" s="183">
        <f>'Ratios 2023'!D59</f>
        <v>0</v>
      </c>
      <c r="F52" s="183">
        <f>'Ratios 2024'!D59</f>
        <v>0</v>
      </c>
      <c r="G52" s="184">
        <f>average(D52:F52)</f>
        <v>0.0001489403637</v>
      </c>
      <c r="H52" s="149" t="s">
        <v>241</v>
      </c>
      <c r="I52" s="43"/>
      <c r="J52" s="43"/>
      <c r="K52" s="43"/>
      <c r="L52" s="43"/>
      <c r="M52" s="43"/>
      <c r="N52" s="43"/>
      <c r="O52" s="43"/>
      <c r="P52" s="43"/>
      <c r="Q52" s="43"/>
      <c r="R52" s="43"/>
      <c r="S52" s="43"/>
      <c r="T52" s="43"/>
      <c r="U52" s="43"/>
      <c r="V52" s="43"/>
      <c r="W52" s="43"/>
      <c r="X52" s="43"/>
      <c r="Y52" s="43"/>
    </row>
    <row r="53">
      <c r="A53" s="138"/>
      <c r="B53" s="52"/>
      <c r="C53" s="112"/>
      <c r="D53" s="112"/>
      <c r="E53" s="112"/>
      <c r="F53" s="146"/>
      <c r="G53" s="146"/>
      <c r="H53" s="146"/>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COMMONWEALTH KITCHEN</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COMMONWEALTH KITCHEN</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3878919.0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3878919</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1256368.0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157036.0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t="s">
        <v>66</v>
      </c>
      <c r="D12" s="61"/>
      <c r="E12" s="61"/>
      <c r="F12" s="62">
        <v>39182.0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67</v>
      </c>
      <c r="D16" s="57"/>
      <c r="E16" s="57"/>
      <c r="F16" s="57">
        <f>sum(F10:F15)</f>
        <v>1452586</v>
      </c>
      <c r="G16" s="58"/>
      <c r="H16" s="58"/>
      <c r="I16" s="58"/>
      <c r="J16" s="58"/>
      <c r="K16" s="58"/>
      <c r="L16" s="58"/>
      <c r="M16" s="58"/>
      <c r="N16" s="58"/>
      <c r="O16" s="58"/>
      <c r="P16" s="58"/>
      <c r="Q16" s="58"/>
      <c r="R16" s="58"/>
      <c r="S16" s="58"/>
      <c r="T16" s="58"/>
      <c r="U16" s="58"/>
      <c r="V16" s="58"/>
      <c r="W16" s="58"/>
      <c r="X16" s="58"/>
      <c r="Y16" s="58"/>
      <c r="Z16" s="58"/>
    </row>
    <row r="17">
      <c r="A17" s="65" t="s">
        <v>68</v>
      </c>
      <c r="B17" s="66">
        <v>3.0</v>
      </c>
      <c r="C17" s="67" t="s">
        <v>69</v>
      </c>
      <c r="D17" s="61"/>
      <c r="E17" s="61"/>
      <c r="F17" s="62">
        <v>0.0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70</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71</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72</v>
      </c>
      <c r="E20" s="73" t="s">
        <v>73</v>
      </c>
      <c r="F20" s="74"/>
      <c r="G20" s="43"/>
      <c r="H20" s="43"/>
      <c r="I20" s="43"/>
      <c r="J20" s="43"/>
      <c r="K20" s="43"/>
      <c r="L20" s="43"/>
      <c r="M20" s="43"/>
      <c r="N20" s="43"/>
      <c r="O20" s="43"/>
      <c r="P20" s="43"/>
      <c r="Q20" s="43"/>
      <c r="R20" s="43"/>
      <c r="S20" s="43"/>
      <c r="T20" s="43"/>
      <c r="U20" s="43"/>
      <c r="V20" s="43"/>
      <c r="W20" s="43"/>
      <c r="X20" s="43"/>
      <c r="Y20" s="43"/>
      <c r="Z20" s="43"/>
    </row>
    <row r="21">
      <c r="A21" s="49"/>
      <c r="B21" s="59" t="s">
        <v>74</v>
      </c>
      <c r="C21" s="46" t="s">
        <v>75</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76</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77</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78</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79</v>
      </c>
      <c r="E25" s="73" t="s">
        <v>80</v>
      </c>
      <c r="F25" s="74"/>
      <c r="G25" s="76"/>
      <c r="H25" s="43"/>
      <c r="I25" s="43"/>
      <c r="J25" s="43"/>
      <c r="K25" s="43"/>
      <c r="L25" s="43"/>
      <c r="M25" s="43"/>
      <c r="N25" s="43"/>
      <c r="O25" s="43"/>
      <c r="P25" s="43"/>
      <c r="Q25" s="43"/>
      <c r="R25" s="43"/>
      <c r="S25" s="43"/>
      <c r="T25" s="43"/>
      <c r="U25" s="43"/>
      <c r="V25" s="43"/>
      <c r="W25" s="43"/>
      <c r="X25" s="43"/>
      <c r="Y25" s="43"/>
      <c r="Z25" s="43"/>
    </row>
    <row r="26">
      <c r="A26" s="49"/>
      <c r="B26" s="45" t="s">
        <v>81</v>
      </c>
      <c r="C26" s="77" t="s">
        <v>82</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83</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84</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85</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86</v>
      </c>
      <c r="C30" s="51" t="s">
        <v>87</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88</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89</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90</v>
      </c>
      <c r="C33" s="51" t="s">
        <v>91</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92</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93</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94</v>
      </c>
      <c r="C36" s="51" t="s">
        <v>95</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96</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97</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98</v>
      </c>
      <c r="C39" s="83" t="s">
        <v>99</v>
      </c>
      <c r="D39" s="74"/>
      <c r="E39" s="48">
        <v>426876.0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t="s">
        <v>100</v>
      </c>
      <c r="D40" s="74"/>
      <c r="E40" s="48">
        <v>400297.0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101</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67</v>
      </c>
      <c r="D43" s="79"/>
      <c r="E43" s="79"/>
      <c r="F43" s="57">
        <f>sum(E39:E42)</f>
        <v>827173</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102</v>
      </c>
      <c r="D44" s="88"/>
      <c r="E44" s="88"/>
      <c r="F44" s="89">
        <f>sum(F16:F43)+F9</f>
        <v>6158678</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COMMONWEALTH KITCHEN</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103</v>
      </c>
      <c r="D2" s="42" t="s">
        <v>104</v>
      </c>
      <c r="E2" s="42" t="s">
        <v>105</v>
      </c>
      <c r="F2" s="42" t="s">
        <v>106</v>
      </c>
      <c r="G2" s="43"/>
      <c r="H2" s="43"/>
      <c r="I2" s="43"/>
      <c r="J2" s="43"/>
      <c r="K2" s="43"/>
      <c r="L2" s="43"/>
      <c r="M2" s="43"/>
      <c r="N2" s="43"/>
      <c r="O2" s="43"/>
      <c r="P2" s="43"/>
      <c r="Q2" s="43"/>
      <c r="R2" s="43"/>
      <c r="S2" s="43"/>
      <c r="T2" s="43"/>
      <c r="U2" s="43"/>
      <c r="V2" s="43"/>
      <c r="W2" s="43"/>
      <c r="X2" s="43"/>
      <c r="Y2" s="43"/>
      <c r="Z2" s="43"/>
    </row>
    <row r="3">
      <c r="A3" s="80">
        <v>1.0</v>
      </c>
      <c r="B3" s="96" t="s">
        <v>107</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108</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109</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110</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111</v>
      </c>
      <c r="C7" s="98">
        <f t="shared" si="1"/>
        <v>153179</v>
      </c>
      <c r="D7" s="99">
        <v>108757.0</v>
      </c>
      <c r="E7" s="99">
        <v>36763.0</v>
      </c>
      <c r="F7" s="99">
        <v>7659.0</v>
      </c>
      <c r="G7" s="43"/>
      <c r="H7" s="43"/>
      <c r="I7" s="43"/>
      <c r="J7" s="43"/>
      <c r="K7" s="43"/>
      <c r="L7" s="43"/>
      <c r="M7" s="43"/>
      <c r="N7" s="43"/>
      <c r="O7" s="43"/>
      <c r="P7" s="43"/>
      <c r="Q7" s="43"/>
      <c r="R7" s="43"/>
      <c r="S7" s="43"/>
      <c r="T7" s="43"/>
      <c r="U7" s="43"/>
      <c r="V7" s="43"/>
      <c r="W7" s="43"/>
      <c r="X7" s="43"/>
      <c r="Y7" s="43"/>
      <c r="Z7" s="43"/>
    </row>
    <row r="8">
      <c r="A8" s="80">
        <v>6.0</v>
      </c>
      <c r="B8" s="96" t="s">
        <v>112</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113</v>
      </c>
      <c r="C9" s="98">
        <f t="shared" si="1"/>
        <v>1126942</v>
      </c>
      <c r="D9" s="99">
        <v>903694.0</v>
      </c>
      <c r="E9" s="99">
        <v>96318.0</v>
      </c>
      <c r="F9" s="99">
        <v>126930.0</v>
      </c>
      <c r="G9" s="43"/>
      <c r="H9" s="43"/>
      <c r="I9" s="43"/>
      <c r="J9" s="43"/>
      <c r="K9" s="43"/>
      <c r="L9" s="43"/>
      <c r="M9" s="43"/>
      <c r="N9" s="43"/>
      <c r="O9" s="43"/>
      <c r="P9" s="43"/>
      <c r="Q9" s="43"/>
      <c r="R9" s="43"/>
      <c r="S9" s="43"/>
      <c r="T9" s="43"/>
      <c r="U9" s="43"/>
      <c r="V9" s="43"/>
      <c r="W9" s="43"/>
      <c r="X9" s="43"/>
      <c r="Y9" s="43"/>
      <c r="Z9" s="43"/>
    </row>
    <row r="10">
      <c r="A10" s="80">
        <v>8.0</v>
      </c>
      <c r="B10" s="96" t="s">
        <v>114</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115</v>
      </c>
      <c r="C11" s="98">
        <f t="shared" si="1"/>
        <v>0</v>
      </c>
      <c r="D11" s="99">
        <v>0.0</v>
      </c>
      <c r="E11" s="99">
        <v>0.0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116</v>
      </c>
      <c r="C12" s="98">
        <f t="shared" si="1"/>
        <v>144918</v>
      </c>
      <c r="D12" s="99">
        <v>36796.0</v>
      </c>
      <c r="E12" s="99">
        <v>96858.0</v>
      </c>
      <c r="F12" s="99">
        <v>11264.0</v>
      </c>
      <c r="G12" s="43"/>
      <c r="H12" s="43"/>
      <c r="I12" s="43"/>
      <c r="J12" s="43"/>
      <c r="K12" s="43"/>
      <c r="L12" s="43"/>
      <c r="M12" s="43"/>
      <c r="N12" s="43"/>
      <c r="O12" s="43"/>
      <c r="P12" s="43"/>
      <c r="Q12" s="43"/>
      <c r="R12" s="43"/>
      <c r="S12" s="43"/>
      <c r="T12" s="43"/>
      <c r="U12" s="43"/>
      <c r="V12" s="43"/>
      <c r="W12" s="43"/>
      <c r="X12" s="43"/>
      <c r="Y12" s="43"/>
      <c r="Z12" s="43"/>
    </row>
    <row r="13">
      <c r="A13" s="45">
        <v>11.0</v>
      </c>
      <c r="B13" s="46" t="s">
        <v>117</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118</v>
      </c>
      <c r="B14" s="46" t="s">
        <v>119</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120</v>
      </c>
      <c r="C15" s="98">
        <f t="shared" si="1"/>
        <v>591838</v>
      </c>
      <c r="D15" s="99">
        <v>99556.0</v>
      </c>
      <c r="E15" s="99">
        <v>424157.0</v>
      </c>
      <c r="F15" s="99">
        <v>68125.0</v>
      </c>
      <c r="G15" s="43"/>
      <c r="H15" s="43"/>
      <c r="I15" s="43"/>
      <c r="J15" s="43"/>
      <c r="K15" s="43"/>
      <c r="L15" s="43"/>
      <c r="M15" s="43"/>
      <c r="N15" s="43"/>
      <c r="O15" s="43"/>
      <c r="P15" s="43"/>
      <c r="Q15" s="43"/>
      <c r="R15" s="43"/>
      <c r="S15" s="43"/>
      <c r="T15" s="43"/>
      <c r="U15" s="43"/>
      <c r="V15" s="43"/>
      <c r="W15" s="43"/>
      <c r="X15" s="43"/>
      <c r="Y15" s="43"/>
      <c r="Z15" s="43"/>
    </row>
    <row r="16">
      <c r="A16" s="45" t="s">
        <v>50</v>
      </c>
      <c r="B16" s="46" t="s">
        <v>121</v>
      </c>
      <c r="C16" s="98">
        <f t="shared" si="1"/>
        <v>0</v>
      </c>
      <c r="D16" s="99">
        <v>0.0</v>
      </c>
      <c r="E16" s="99">
        <v>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122</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123</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124</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125</v>
      </c>
      <c r="C20" s="98">
        <f t="shared" si="1"/>
        <v>279293</v>
      </c>
      <c r="D20" s="99">
        <v>249473.0</v>
      </c>
      <c r="E20" s="99">
        <v>26077.0</v>
      </c>
      <c r="F20" s="99">
        <v>3743.0</v>
      </c>
      <c r="G20" s="43"/>
      <c r="H20" s="43"/>
      <c r="I20" s="43"/>
      <c r="J20" s="43"/>
      <c r="K20" s="43"/>
      <c r="L20" s="43"/>
      <c r="M20" s="43"/>
      <c r="N20" s="43"/>
      <c r="O20" s="43"/>
      <c r="P20" s="43"/>
      <c r="Q20" s="43"/>
      <c r="R20" s="43"/>
      <c r="S20" s="43"/>
      <c r="T20" s="43"/>
      <c r="U20" s="43"/>
      <c r="V20" s="43"/>
      <c r="W20" s="43"/>
      <c r="X20" s="43"/>
      <c r="Y20" s="43"/>
      <c r="Z20" s="43"/>
    </row>
    <row r="21">
      <c r="A21" s="45">
        <v>12.0</v>
      </c>
      <c r="B21" s="46" t="s">
        <v>126</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127</v>
      </c>
      <c r="C22" s="98">
        <f t="shared" si="1"/>
        <v>103794</v>
      </c>
      <c r="D22" s="99">
        <v>7236.0</v>
      </c>
      <c r="E22" s="99">
        <v>95150.0</v>
      </c>
      <c r="F22" s="99">
        <v>1408.0</v>
      </c>
      <c r="G22" s="43"/>
      <c r="H22" s="43"/>
      <c r="I22" s="43"/>
      <c r="J22" s="43"/>
      <c r="K22" s="43"/>
      <c r="L22" s="43"/>
      <c r="M22" s="43"/>
      <c r="N22" s="43"/>
      <c r="O22" s="43"/>
      <c r="P22" s="43"/>
      <c r="Q22" s="43"/>
      <c r="R22" s="43"/>
      <c r="S22" s="43"/>
      <c r="T22" s="43"/>
      <c r="U22" s="43"/>
      <c r="V22" s="43"/>
      <c r="W22" s="43"/>
      <c r="X22" s="43"/>
      <c r="Y22" s="43"/>
      <c r="Z22" s="43"/>
    </row>
    <row r="23">
      <c r="A23" s="45">
        <v>14.0</v>
      </c>
      <c r="B23" s="46" t="s">
        <v>128</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71</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129</v>
      </c>
      <c r="C25" s="98">
        <f t="shared" si="1"/>
        <v>0</v>
      </c>
      <c r="D25" s="99">
        <v>0.0</v>
      </c>
      <c r="E25" s="99">
        <v>0.0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130</v>
      </c>
      <c r="C26" s="98">
        <f t="shared" si="1"/>
        <v>0</v>
      </c>
      <c r="D26" s="99">
        <v>0.0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131</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132</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133</v>
      </c>
      <c r="C29" s="98">
        <f t="shared" si="1"/>
        <v>171583</v>
      </c>
      <c r="D29" s="99">
        <v>165135.0</v>
      </c>
      <c r="E29" s="99">
        <v>4916.0</v>
      </c>
      <c r="F29" s="99">
        <v>1532.0</v>
      </c>
      <c r="G29" s="43"/>
      <c r="H29" s="43"/>
      <c r="I29" s="43"/>
      <c r="J29" s="43"/>
      <c r="K29" s="43"/>
      <c r="L29" s="43"/>
      <c r="M29" s="43"/>
      <c r="N29" s="43"/>
      <c r="O29" s="43"/>
      <c r="P29" s="43"/>
      <c r="Q29" s="43"/>
      <c r="R29" s="43"/>
      <c r="S29" s="43"/>
      <c r="T29" s="43"/>
      <c r="U29" s="43"/>
      <c r="V29" s="43"/>
      <c r="W29" s="43"/>
      <c r="X29" s="43"/>
      <c r="Y29" s="43"/>
      <c r="Z29" s="43"/>
    </row>
    <row r="30">
      <c r="A30" s="45">
        <v>21.0</v>
      </c>
      <c r="B30" s="46" t="s">
        <v>134</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135</v>
      </c>
      <c r="C31" s="98">
        <f t="shared" si="1"/>
        <v>202830</v>
      </c>
      <c r="D31" s="99">
        <v>112731.0</v>
      </c>
      <c r="E31" s="99">
        <v>88923.0</v>
      </c>
      <c r="F31" s="99">
        <v>1176.0</v>
      </c>
      <c r="G31" s="43"/>
      <c r="H31" s="43"/>
      <c r="I31" s="43"/>
      <c r="J31" s="43"/>
      <c r="K31" s="43"/>
      <c r="L31" s="43"/>
      <c r="M31" s="43"/>
      <c r="N31" s="43"/>
      <c r="O31" s="43"/>
      <c r="P31" s="43"/>
      <c r="Q31" s="43"/>
      <c r="R31" s="43"/>
      <c r="S31" s="43"/>
      <c r="T31" s="43"/>
      <c r="U31" s="43"/>
      <c r="V31" s="43"/>
      <c r="W31" s="43"/>
      <c r="X31" s="43"/>
      <c r="Y31" s="43"/>
      <c r="Z31" s="43"/>
    </row>
    <row r="32">
      <c r="A32" s="45">
        <v>23.0</v>
      </c>
      <c r="B32" s="46" t="s">
        <v>136</v>
      </c>
      <c r="C32" s="98">
        <f t="shared" si="1"/>
        <v>54713</v>
      </c>
      <c r="D32" s="99">
        <v>52656.0</v>
      </c>
      <c r="E32" s="99">
        <v>1568.0</v>
      </c>
      <c r="F32" s="99">
        <v>489.0</v>
      </c>
      <c r="G32" s="43"/>
      <c r="H32" s="43"/>
      <c r="I32" s="43"/>
      <c r="J32" s="43"/>
      <c r="K32" s="43"/>
      <c r="L32" s="43"/>
      <c r="M32" s="43"/>
      <c r="N32" s="43"/>
      <c r="O32" s="43"/>
      <c r="P32" s="43"/>
      <c r="Q32" s="43"/>
      <c r="R32" s="43"/>
      <c r="S32" s="43"/>
      <c r="T32" s="43"/>
      <c r="U32" s="43"/>
      <c r="V32" s="43"/>
      <c r="W32" s="43"/>
      <c r="X32" s="43"/>
      <c r="Y32" s="43"/>
      <c r="Z32" s="43"/>
    </row>
    <row r="33">
      <c r="A33" s="45">
        <v>24.0</v>
      </c>
      <c r="B33" s="46" t="s">
        <v>137</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118</v>
      </c>
      <c r="B34" s="46" t="s">
        <v>138</v>
      </c>
      <c r="C34" s="98">
        <f t="shared" si="1"/>
        <v>584015</v>
      </c>
      <c r="D34" s="99">
        <v>580747.0</v>
      </c>
      <c r="E34" s="99">
        <v>3268.0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139</v>
      </c>
      <c r="C35" s="98">
        <f t="shared" si="1"/>
        <v>401134</v>
      </c>
      <c r="D35" s="99">
        <v>390528.0</v>
      </c>
      <c r="E35" s="99">
        <v>8086.0</v>
      </c>
      <c r="F35" s="99">
        <v>2520.0</v>
      </c>
      <c r="G35" s="43"/>
      <c r="H35" s="43"/>
      <c r="I35" s="43"/>
      <c r="J35" s="43"/>
      <c r="K35" s="43"/>
      <c r="L35" s="43"/>
      <c r="M35" s="43"/>
      <c r="N35" s="43"/>
      <c r="O35" s="43"/>
      <c r="P35" s="43"/>
      <c r="Q35" s="43"/>
      <c r="R35" s="43"/>
      <c r="S35" s="43"/>
      <c r="T35" s="43"/>
      <c r="U35" s="43"/>
      <c r="V35" s="43"/>
      <c r="W35" s="43"/>
      <c r="X35" s="43"/>
      <c r="Y35" s="43"/>
      <c r="Z35" s="43"/>
    </row>
    <row r="36">
      <c r="A36" s="45" t="s">
        <v>50</v>
      </c>
      <c r="B36" s="102" t="s">
        <v>140</v>
      </c>
      <c r="C36" s="98">
        <f t="shared" si="1"/>
        <v>333680</v>
      </c>
      <c r="D36" s="99">
        <v>313841.0</v>
      </c>
      <c r="E36" s="99">
        <v>19824.0</v>
      </c>
      <c r="F36" s="99">
        <v>15.0</v>
      </c>
      <c r="G36" s="43"/>
      <c r="H36" s="43"/>
      <c r="I36" s="43"/>
      <c r="J36" s="43"/>
      <c r="K36" s="43"/>
      <c r="L36" s="43"/>
      <c r="M36" s="43"/>
      <c r="N36" s="43"/>
      <c r="O36" s="43"/>
      <c r="P36" s="43"/>
      <c r="Q36" s="43"/>
      <c r="R36" s="43"/>
      <c r="S36" s="43"/>
      <c r="T36" s="43"/>
      <c r="U36" s="43"/>
      <c r="V36" s="43"/>
      <c r="W36" s="43"/>
      <c r="X36" s="43"/>
      <c r="Y36" s="43"/>
      <c r="Z36" s="43"/>
    </row>
    <row r="37">
      <c r="A37" s="45" t="s">
        <v>52</v>
      </c>
      <c r="B37" s="102" t="s">
        <v>141</v>
      </c>
      <c r="C37" s="98">
        <f t="shared" si="1"/>
        <v>238019</v>
      </c>
      <c r="D37" s="99">
        <v>125371.0</v>
      </c>
      <c r="E37" s="99">
        <v>112648.0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142</v>
      </c>
      <c r="C38" s="98">
        <f t="shared" si="1"/>
        <v>335821</v>
      </c>
      <c r="D38" s="99">
        <v>212539.0</v>
      </c>
      <c r="E38" s="99">
        <v>122786.0</v>
      </c>
      <c r="F38" s="99">
        <v>496.0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143</v>
      </c>
      <c r="C40" s="103">
        <f t="shared" ref="C40:F40" si="2">sum(C3:C39)</f>
        <v>4721759</v>
      </c>
      <c r="D40" s="103">
        <f t="shared" si="2"/>
        <v>3359060</v>
      </c>
      <c r="E40" s="103">
        <f t="shared" si="2"/>
        <v>1137342</v>
      </c>
      <c r="F40" s="103">
        <f t="shared" si="2"/>
        <v>225357</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COMMONWEALTH KITCHEN</v>
      </c>
      <c r="B1" s="5"/>
      <c r="C1" s="2">
        <f>'READ HERE FIRST'!B5</f>
        <v>2022</v>
      </c>
      <c r="D1" s="107"/>
      <c r="E1" s="108"/>
      <c r="F1" s="43"/>
      <c r="G1" s="43"/>
      <c r="H1" s="43"/>
      <c r="I1" s="43"/>
      <c r="J1" s="43"/>
      <c r="K1" s="43"/>
      <c r="L1" s="43"/>
      <c r="M1" s="43"/>
      <c r="N1" s="43"/>
      <c r="O1" s="43"/>
      <c r="P1" s="43"/>
      <c r="Q1" s="43"/>
      <c r="R1" s="43"/>
      <c r="S1" s="43"/>
      <c r="T1" s="43"/>
      <c r="U1" s="43"/>
      <c r="V1" s="43"/>
      <c r="W1" s="43"/>
      <c r="X1" s="43"/>
      <c r="Y1" s="43"/>
      <c r="Z1" s="43"/>
    </row>
    <row r="2">
      <c r="A2" s="109" t="s">
        <v>144</v>
      </c>
      <c r="B2" s="45">
        <v>1.0</v>
      </c>
      <c r="C2" s="46" t="s">
        <v>145</v>
      </c>
      <c r="D2" s="110"/>
      <c r="E2" s="111">
        <v>6196354.0</v>
      </c>
      <c r="F2" s="43"/>
      <c r="G2" s="43"/>
      <c r="H2" s="43"/>
      <c r="I2" s="43"/>
      <c r="J2" s="43"/>
      <c r="K2" s="43"/>
      <c r="L2" s="43"/>
      <c r="M2" s="43"/>
      <c r="N2" s="43"/>
      <c r="O2" s="43"/>
      <c r="P2" s="43"/>
      <c r="Q2" s="43"/>
      <c r="R2" s="43"/>
      <c r="S2" s="43"/>
      <c r="T2" s="43"/>
      <c r="U2" s="43"/>
      <c r="V2" s="43"/>
      <c r="W2" s="43"/>
      <c r="X2" s="43"/>
      <c r="Y2" s="43"/>
      <c r="Z2" s="43"/>
    </row>
    <row r="3">
      <c r="A3" s="49"/>
      <c r="B3" s="45">
        <v>2.0</v>
      </c>
      <c r="C3" s="46" t="s">
        <v>146</v>
      </c>
      <c r="D3" s="112"/>
      <c r="E3" s="111">
        <v>0.0</v>
      </c>
      <c r="F3" s="43"/>
      <c r="G3" s="43"/>
      <c r="H3" s="43"/>
      <c r="I3" s="43"/>
      <c r="J3" s="43"/>
      <c r="K3" s="43"/>
      <c r="L3" s="43"/>
      <c r="M3" s="43"/>
      <c r="N3" s="43"/>
      <c r="O3" s="43"/>
      <c r="P3" s="43"/>
      <c r="Q3" s="43"/>
      <c r="R3" s="43"/>
      <c r="S3" s="43"/>
      <c r="T3" s="43"/>
      <c r="U3" s="43"/>
      <c r="V3" s="43"/>
      <c r="W3" s="43"/>
      <c r="X3" s="43"/>
      <c r="Y3" s="43"/>
      <c r="Z3" s="43"/>
    </row>
    <row r="4">
      <c r="A4" s="49"/>
      <c r="B4" s="45">
        <v>3.0</v>
      </c>
      <c r="C4" s="46" t="s">
        <v>147</v>
      </c>
      <c r="D4" s="110"/>
      <c r="E4" s="111">
        <v>125000.0</v>
      </c>
      <c r="F4" s="43"/>
      <c r="G4" s="43"/>
      <c r="H4" s="43"/>
      <c r="I4" s="43"/>
      <c r="J4" s="43"/>
      <c r="K4" s="43"/>
      <c r="L4" s="43"/>
      <c r="M4" s="43"/>
      <c r="N4" s="43"/>
      <c r="O4" s="43"/>
      <c r="P4" s="43"/>
      <c r="Q4" s="43"/>
      <c r="R4" s="43"/>
      <c r="S4" s="43"/>
      <c r="T4" s="43"/>
      <c r="U4" s="43"/>
      <c r="V4" s="43"/>
      <c r="W4" s="43"/>
      <c r="X4" s="43"/>
      <c r="Y4" s="43"/>
      <c r="Z4" s="43"/>
    </row>
    <row r="5">
      <c r="A5" s="49"/>
      <c r="B5" s="45">
        <v>4.0</v>
      </c>
      <c r="C5" s="46" t="s">
        <v>148</v>
      </c>
      <c r="D5" s="112"/>
      <c r="E5" s="111">
        <v>519572.0</v>
      </c>
      <c r="F5" s="43"/>
      <c r="G5" s="43"/>
      <c r="H5" s="43"/>
      <c r="I5" s="43"/>
      <c r="J5" s="43"/>
      <c r="K5" s="43"/>
      <c r="L5" s="43"/>
      <c r="M5" s="43"/>
      <c r="N5" s="43"/>
      <c r="O5" s="43"/>
      <c r="P5" s="43"/>
      <c r="Q5" s="43"/>
      <c r="R5" s="43"/>
      <c r="S5" s="43"/>
      <c r="T5" s="43"/>
      <c r="U5" s="43"/>
      <c r="V5" s="43"/>
      <c r="W5" s="43"/>
      <c r="X5" s="43"/>
      <c r="Y5" s="43"/>
      <c r="Z5" s="43"/>
    </row>
    <row r="6">
      <c r="A6" s="49"/>
      <c r="B6" s="45">
        <v>5.0</v>
      </c>
      <c r="C6" s="51" t="s">
        <v>149</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150</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151</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152</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153</v>
      </c>
      <c r="D10" s="110"/>
      <c r="E10" s="111">
        <v>341.0</v>
      </c>
      <c r="F10" s="43"/>
      <c r="G10" s="43"/>
      <c r="H10" s="43"/>
      <c r="I10" s="43"/>
      <c r="J10" s="43"/>
      <c r="K10" s="43"/>
      <c r="L10" s="43"/>
      <c r="M10" s="43"/>
      <c r="N10" s="43"/>
      <c r="O10" s="43"/>
      <c r="P10" s="43"/>
      <c r="Q10" s="43"/>
      <c r="R10" s="43"/>
      <c r="S10" s="43"/>
      <c r="T10" s="43"/>
      <c r="U10" s="43"/>
      <c r="V10" s="43"/>
      <c r="W10" s="43"/>
      <c r="X10" s="43"/>
      <c r="Y10" s="43"/>
      <c r="Z10" s="43"/>
    </row>
    <row r="11">
      <c r="A11" s="49"/>
      <c r="B11" s="45" t="s">
        <v>154</v>
      </c>
      <c r="C11" s="46" t="s">
        <v>155</v>
      </c>
      <c r="D11" s="111">
        <v>8200649.0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156</v>
      </c>
      <c r="C12" s="46" t="s">
        <v>157</v>
      </c>
      <c r="D12" s="111">
        <v>685363.0</v>
      </c>
      <c r="E12" s="108">
        <f>D11-D12</f>
        <v>7515286</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158</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159</v>
      </c>
      <c r="D14" s="112"/>
      <c r="E14" s="111">
        <v>53824.0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160</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161</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162</v>
      </c>
      <c r="D17" s="112"/>
      <c r="E17" s="111">
        <v>105500.0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163</v>
      </c>
      <c r="D18" s="113"/>
      <c r="E18" s="114">
        <f>sum(E2:E17)</f>
        <v>14515877</v>
      </c>
      <c r="F18" s="43"/>
      <c r="G18" s="43"/>
      <c r="H18" s="43"/>
      <c r="I18" s="43"/>
      <c r="J18" s="43"/>
      <c r="K18" s="43"/>
      <c r="L18" s="43"/>
      <c r="M18" s="43"/>
      <c r="N18" s="43"/>
      <c r="O18" s="43"/>
      <c r="P18" s="43"/>
      <c r="Q18" s="43"/>
      <c r="R18" s="43"/>
      <c r="S18" s="43"/>
      <c r="T18" s="43"/>
      <c r="U18" s="43"/>
      <c r="V18" s="43"/>
      <c r="W18" s="43"/>
      <c r="X18" s="43"/>
      <c r="Y18" s="43"/>
      <c r="Z18" s="43"/>
    </row>
    <row r="19">
      <c r="A19" s="44" t="s">
        <v>164</v>
      </c>
      <c r="B19" s="115">
        <v>17.0</v>
      </c>
      <c r="C19" s="116" t="s">
        <v>165</v>
      </c>
      <c r="D19" s="117"/>
      <c r="E19" s="111">
        <v>655666.0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166</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167</v>
      </c>
      <c r="D21" s="117"/>
      <c r="E21" s="111">
        <v>1371.0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168</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169</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170</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171</v>
      </c>
      <c r="D25" s="121"/>
      <c r="E25" s="118">
        <v>6486.0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172</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173</v>
      </c>
      <c r="D27" s="117"/>
      <c r="E27" s="118">
        <v>7102212.0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174</v>
      </c>
      <c r="D28" s="125"/>
      <c r="E28" s="126">
        <f>sum(E19:E27)</f>
        <v>7765735</v>
      </c>
      <c r="F28" s="43"/>
      <c r="G28" s="43"/>
      <c r="H28" s="43"/>
      <c r="I28" s="43"/>
      <c r="J28" s="43"/>
      <c r="K28" s="43"/>
      <c r="L28" s="43"/>
      <c r="M28" s="43"/>
      <c r="N28" s="43"/>
      <c r="O28" s="43"/>
      <c r="P28" s="43"/>
      <c r="Q28" s="43"/>
      <c r="R28" s="43"/>
      <c r="S28" s="43"/>
      <c r="T28" s="43"/>
      <c r="U28" s="43"/>
      <c r="V28" s="43"/>
      <c r="W28" s="43"/>
      <c r="X28" s="43"/>
      <c r="Y28" s="43"/>
      <c r="Z28" s="43"/>
    </row>
    <row r="29">
      <c r="A29" s="65" t="s">
        <v>175</v>
      </c>
      <c r="B29" s="127"/>
      <c r="C29" s="128" t="s">
        <v>176</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177</v>
      </c>
      <c r="D30" s="117"/>
      <c r="E30" s="111">
        <v>2955770.0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178</v>
      </c>
      <c r="D31" s="117"/>
      <c r="E31" s="111">
        <v>3794372.0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179</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180</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181</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182</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183</v>
      </c>
      <c r="D36" s="131"/>
      <c r="E36" s="126">
        <f>sum(E30:E35)</f>
        <v>6750142</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184</v>
      </c>
      <c r="D37" s="135"/>
      <c r="E37" s="136">
        <f>E36+E28</f>
        <v>14515877</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COMMONWEALTH KITCHEN</v>
      </c>
      <c r="B1" s="2">
        <f>'READ HERE FIRST'!B5</f>
        <v>2022</v>
      </c>
      <c r="C1" s="138"/>
      <c r="D1" s="138"/>
      <c r="E1" s="139"/>
      <c r="F1" s="43"/>
      <c r="G1" s="43"/>
      <c r="H1" s="43"/>
      <c r="I1" s="43"/>
      <c r="J1" s="43"/>
      <c r="K1" s="43"/>
      <c r="L1" s="43"/>
      <c r="M1" s="43"/>
      <c r="N1" s="43"/>
      <c r="O1" s="43"/>
      <c r="P1" s="43"/>
      <c r="Q1" s="43"/>
      <c r="R1" s="43"/>
      <c r="S1" s="43"/>
      <c r="T1" s="43"/>
      <c r="U1" s="43"/>
      <c r="V1" s="43"/>
      <c r="W1" s="43"/>
      <c r="X1" s="43"/>
      <c r="Y1" s="43"/>
    </row>
    <row r="2">
      <c r="A2" s="140" t="s">
        <v>185</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186</v>
      </c>
      <c r="C3" s="144" t="s">
        <v>187</v>
      </c>
      <c r="D3" s="145">
        <f>'Expenses 2022'!C40</f>
        <v>4721759</v>
      </c>
      <c r="E3" s="146"/>
      <c r="F3" s="43"/>
      <c r="G3" s="43"/>
      <c r="H3" s="43"/>
      <c r="I3" s="43"/>
      <c r="J3" s="43"/>
      <c r="K3" s="43"/>
      <c r="L3" s="43"/>
      <c r="M3" s="43"/>
      <c r="N3" s="43"/>
      <c r="O3" s="43"/>
      <c r="P3" s="43"/>
      <c r="Q3" s="43"/>
      <c r="R3" s="43"/>
      <c r="S3" s="43"/>
      <c r="T3" s="43"/>
      <c r="U3" s="43"/>
      <c r="V3" s="43"/>
      <c r="W3" s="43"/>
      <c r="X3" s="43"/>
      <c r="Y3" s="43"/>
    </row>
    <row r="4">
      <c r="A4" s="138"/>
      <c r="B4" s="49"/>
      <c r="C4" s="144" t="s">
        <v>188</v>
      </c>
      <c r="D4" s="145">
        <f>'Expenses 2022'!C31</f>
        <v>202830</v>
      </c>
      <c r="E4" s="146"/>
      <c r="F4" s="43"/>
      <c r="G4" s="43"/>
      <c r="H4" s="43"/>
      <c r="I4" s="43"/>
      <c r="J4" s="43"/>
      <c r="K4" s="43"/>
      <c r="L4" s="43"/>
      <c r="M4" s="43"/>
      <c r="N4" s="43"/>
      <c r="O4" s="43"/>
      <c r="P4" s="43"/>
      <c r="Q4" s="43"/>
      <c r="R4" s="43"/>
      <c r="S4" s="43"/>
      <c r="T4" s="43"/>
      <c r="U4" s="43"/>
      <c r="V4" s="43"/>
      <c r="W4" s="43"/>
      <c r="X4" s="43"/>
      <c r="Y4" s="43"/>
    </row>
    <row r="5">
      <c r="A5" s="138"/>
      <c r="B5" s="49"/>
      <c r="C5" s="144" t="s">
        <v>189</v>
      </c>
      <c r="D5" s="145">
        <f>D3-D4</f>
        <v>4518929</v>
      </c>
      <c r="E5" s="146"/>
      <c r="F5" s="43"/>
      <c r="G5" s="43"/>
      <c r="H5" s="43"/>
      <c r="I5" s="43"/>
      <c r="J5" s="43"/>
      <c r="K5" s="43"/>
      <c r="L5" s="43"/>
      <c r="M5" s="43"/>
      <c r="N5" s="43"/>
      <c r="O5" s="43"/>
      <c r="P5" s="43"/>
      <c r="Q5" s="43"/>
      <c r="R5" s="43"/>
      <c r="S5" s="43"/>
      <c r="T5" s="43"/>
      <c r="U5" s="43"/>
      <c r="V5" s="43"/>
      <c r="W5" s="43"/>
      <c r="X5" s="43"/>
      <c r="Y5" s="43"/>
    </row>
    <row r="6">
      <c r="A6" s="138"/>
      <c r="B6" s="49"/>
      <c r="C6" s="144" t="s">
        <v>190</v>
      </c>
      <c r="D6" s="145">
        <f>D5/12</f>
        <v>376577.4167</v>
      </c>
      <c r="E6" s="146"/>
      <c r="F6" s="43"/>
      <c r="G6" s="43"/>
      <c r="H6" s="43"/>
      <c r="I6" s="43"/>
      <c r="J6" s="43"/>
      <c r="K6" s="43"/>
      <c r="L6" s="43"/>
      <c r="M6" s="43"/>
      <c r="N6" s="43"/>
      <c r="O6" s="43"/>
      <c r="P6" s="43"/>
      <c r="Q6" s="43"/>
      <c r="R6" s="43"/>
      <c r="S6" s="43"/>
      <c r="T6" s="43"/>
      <c r="U6" s="43"/>
      <c r="V6" s="43"/>
      <c r="W6" s="43"/>
      <c r="X6" s="43"/>
      <c r="Y6" s="43"/>
    </row>
    <row r="7">
      <c r="A7" s="138"/>
      <c r="B7" s="49"/>
      <c r="C7" s="144" t="s">
        <v>191</v>
      </c>
      <c r="D7" s="75">
        <f>'Balance Sheet 2022'!E2+'Balance Sheet 2022'!E3</f>
        <v>6196354</v>
      </c>
      <c r="E7" s="146"/>
      <c r="F7" s="43"/>
      <c r="G7" s="43"/>
      <c r="H7" s="43"/>
      <c r="I7" s="43"/>
      <c r="J7" s="43"/>
      <c r="K7" s="43"/>
      <c r="L7" s="43"/>
      <c r="M7" s="43"/>
      <c r="N7" s="43"/>
      <c r="O7" s="43"/>
      <c r="P7" s="43"/>
      <c r="Q7" s="43"/>
      <c r="R7" s="43"/>
      <c r="S7" s="43"/>
      <c r="T7" s="43"/>
      <c r="U7" s="43"/>
      <c r="V7" s="43"/>
      <c r="W7" s="43"/>
      <c r="X7" s="43"/>
      <c r="Y7" s="43"/>
    </row>
    <row r="8">
      <c r="A8" s="138"/>
      <c r="B8" s="49"/>
      <c r="C8" s="147" t="s">
        <v>185</v>
      </c>
      <c r="D8" s="148">
        <f>D7/D6</f>
        <v>16.45439616</v>
      </c>
      <c r="E8" s="149" t="s">
        <v>192</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193</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194</v>
      </c>
      <c r="C11" s="144" t="s">
        <v>195</v>
      </c>
      <c r="D11" s="75">
        <f>'Balance Sheet 2022'!E30</f>
        <v>2955770</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196</v>
      </c>
      <c r="D12" s="75">
        <f>'Expenses 2022'!C40</f>
        <v>4721759</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197</v>
      </c>
      <c r="D13" s="145">
        <f>D12/12</f>
        <v>393479.9167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193</v>
      </c>
      <c r="D14" s="148">
        <f>D11/D13</f>
        <v>7.511870047</v>
      </c>
      <c r="E14" s="149" t="s">
        <v>192</v>
      </c>
      <c r="F14" s="43"/>
      <c r="G14" s="43"/>
      <c r="H14" s="43"/>
      <c r="I14" s="43"/>
      <c r="J14" s="43"/>
      <c r="K14" s="43"/>
      <c r="L14" s="43"/>
      <c r="M14" s="43"/>
      <c r="N14" s="43"/>
      <c r="O14" s="43"/>
      <c r="P14" s="43"/>
      <c r="Q14" s="43"/>
      <c r="R14" s="43"/>
      <c r="S14" s="43"/>
      <c r="T14" s="43"/>
      <c r="U14" s="43"/>
      <c r="V14" s="43"/>
      <c r="W14" s="43"/>
      <c r="X14" s="43"/>
      <c r="Y14" s="43"/>
    </row>
    <row r="15">
      <c r="A15" s="138"/>
      <c r="B15" s="1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198</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199</v>
      </c>
      <c r="C17" s="144" t="s">
        <v>200</v>
      </c>
      <c r="D17" s="75">
        <f>sum('Balance Sheet 2022'!E13:E15)</f>
        <v>53824</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196</v>
      </c>
      <c r="D18" s="75">
        <f>'Expenses 2022'!C40</f>
        <v>4721759</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197</v>
      </c>
      <c r="D19" s="145">
        <f>D18/12</f>
        <v>393479.9167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201</v>
      </c>
      <c r="D20" s="148">
        <f>D17/D19</f>
        <v>0.1367897006</v>
      </c>
      <c r="E20" s="149" t="s">
        <v>192</v>
      </c>
      <c r="F20" s="43"/>
      <c r="G20" s="43"/>
      <c r="H20" s="43"/>
      <c r="I20" s="43"/>
      <c r="J20" s="43"/>
      <c r="K20" s="43"/>
      <c r="L20" s="43"/>
      <c r="M20" s="43"/>
      <c r="N20" s="43"/>
      <c r="O20" s="43"/>
      <c r="P20" s="43"/>
      <c r="Q20" s="43"/>
      <c r="R20" s="43"/>
      <c r="S20" s="43"/>
      <c r="T20" s="43"/>
      <c r="U20" s="43"/>
      <c r="V20" s="43"/>
      <c r="W20" s="43"/>
      <c r="X20" s="43"/>
      <c r="Y20" s="43"/>
    </row>
    <row r="21">
      <c r="A21" s="138"/>
      <c r="B21" s="49"/>
      <c r="C21" s="153" t="s">
        <v>202</v>
      </c>
      <c r="D21" s="154">
        <f>D20+D8</f>
        <v>16.59118586</v>
      </c>
      <c r="E21" s="155" t="s">
        <v>192</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203</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204</v>
      </c>
      <c r="C24" s="159"/>
      <c r="D24" s="160">
        <f>max('Revenues 2022'!E2:E7,'Revenues 2022'!F10:F15)</f>
        <v>3878919</v>
      </c>
      <c r="E24" s="161" t="s">
        <v>205</v>
      </c>
      <c r="F24" s="43"/>
      <c r="G24" s="43"/>
      <c r="H24" s="43"/>
      <c r="I24" s="43"/>
      <c r="J24" s="43"/>
      <c r="K24" s="43"/>
      <c r="L24" s="43"/>
      <c r="M24" s="43"/>
      <c r="N24" s="43"/>
      <c r="O24" s="43"/>
      <c r="P24" s="43"/>
      <c r="Q24" s="43"/>
      <c r="R24" s="43"/>
      <c r="S24" s="43"/>
      <c r="T24" s="43"/>
      <c r="U24" s="43"/>
      <c r="V24" s="43"/>
      <c r="W24" s="43"/>
      <c r="X24" s="43"/>
      <c r="Y24" s="43"/>
    </row>
    <row r="25">
      <c r="A25" s="138"/>
      <c r="B25" s="49"/>
      <c r="C25" s="144" t="s">
        <v>206</v>
      </c>
      <c r="D25" s="145">
        <f>'Revenues 2022'!F44</f>
        <v>6158678</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203</v>
      </c>
      <c r="D26" s="162">
        <f>D24/D25</f>
        <v>0.6298298109</v>
      </c>
      <c r="E26" s="149" t="s">
        <v>207</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208</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209</v>
      </c>
      <c r="C29" s="144" t="s">
        <v>210</v>
      </c>
      <c r="D29" s="75">
        <f>SUM('Expenses 2022'!C7:C9)</f>
        <v>1280121</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211</v>
      </c>
      <c r="D30" s="75">
        <f>SUM('Expenses 2022'!C10:C12)</f>
        <v>144918</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212</v>
      </c>
      <c r="D31" s="75">
        <f>sum(D29:D30)</f>
        <v>1425039</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187</v>
      </c>
      <c r="D32" s="75">
        <f>'Expenses 2022'!C40</f>
        <v>4721759</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213</v>
      </c>
      <c r="D33" s="162">
        <f>D31/D32</f>
        <v>0.3018025698</v>
      </c>
      <c r="E33" s="149" t="s">
        <v>214</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215</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216</v>
      </c>
      <c r="C36" s="144" t="s">
        <v>217</v>
      </c>
      <c r="D36" s="75">
        <f>SUM('Expenses 2022'!C10:C11)</f>
        <v>0</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210</v>
      </c>
      <c r="D37" s="75">
        <f>SUM('Expenses 2022'!C7:C9)</f>
        <v>1280121</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215</v>
      </c>
      <c r="D38" s="162">
        <f>D36/D37</f>
        <v>0</v>
      </c>
      <c r="E38" s="149" t="s">
        <v>218</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219</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220</v>
      </c>
      <c r="C41" s="147" t="s">
        <v>221</v>
      </c>
      <c r="D41" s="75">
        <f>'Expenses 2022'!D40</f>
        <v>3359060</v>
      </c>
      <c r="E41" s="164">
        <f t="shared" ref="E41:E44" si="1">D41/$D$44</f>
        <v>0.7114001371</v>
      </c>
      <c r="F41" s="43"/>
      <c r="G41" s="43"/>
      <c r="H41" s="43"/>
      <c r="I41" s="43"/>
      <c r="J41" s="43"/>
      <c r="K41" s="43"/>
      <c r="L41" s="43"/>
      <c r="M41" s="43"/>
      <c r="N41" s="43"/>
      <c r="O41" s="43"/>
      <c r="P41" s="43"/>
      <c r="Q41" s="43"/>
      <c r="R41" s="43"/>
      <c r="S41" s="43"/>
      <c r="T41" s="43"/>
      <c r="U41" s="43"/>
      <c r="V41" s="43"/>
      <c r="W41" s="43"/>
      <c r="X41" s="43"/>
      <c r="Y41" s="43"/>
    </row>
    <row r="42">
      <c r="A42" s="138"/>
      <c r="B42" s="49"/>
      <c r="C42" s="147" t="s">
        <v>222</v>
      </c>
      <c r="D42" s="145">
        <f>'Expenses 2022'!E40</f>
        <v>1137342</v>
      </c>
      <c r="E42" s="164">
        <f t="shared" si="1"/>
        <v>0.2408725223</v>
      </c>
      <c r="F42" s="43"/>
      <c r="G42" s="43"/>
      <c r="H42" s="43"/>
      <c r="I42" s="43"/>
      <c r="J42" s="43"/>
      <c r="K42" s="43"/>
      <c r="L42" s="43"/>
      <c r="M42" s="43"/>
      <c r="N42" s="43"/>
      <c r="O42" s="43"/>
      <c r="P42" s="43"/>
      <c r="Q42" s="43"/>
      <c r="R42" s="43"/>
      <c r="S42" s="43"/>
      <c r="T42" s="43"/>
      <c r="U42" s="43"/>
      <c r="V42" s="43"/>
      <c r="W42" s="43"/>
      <c r="X42" s="43"/>
      <c r="Y42" s="43"/>
    </row>
    <row r="43">
      <c r="A43" s="138"/>
      <c r="B43" s="49"/>
      <c r="C43" s="147" t="s">
        <v>223</v>
      </c>
      <c r="D43" s="145">
        <f>'Expenses 2022'!F40</f>
        <v>225357</v>
      </c>
      <c r="E43" s="164">
        <f t="shared" si="1"/>
        <v>0.04772734059</v>
      </c>
      <c r="F43" s="43"/>
      <c r="G43" s="43"/>
      <c r="H43" s="43"/>
      <c r="I43" s="43"/>
      <c r="J43" s="43"/>
      <c r="K43" s="43"/>
      <c r="L43" s="43"/>
      <c r="M43" s="43"/>
      <c r="N43" s="43"/>
      <c r="O43" s="43"/>
      <c r="P43" s="43"/>
      <c r="Q43" s="43"/>
      <c r="R43" s="43"/>
      <c r="S43" s="43"/>
      <c r="T43" s="43"/>
      <c r="U43" s="43"/>
      <c r="V43" s="43"/>
      <c r="W43" s="43"/>
      <c r="X43" s="43"/>
      <c r="Y43" s="43"/>
    </row>
    <row r="44">
      <c r="A44" s="138"/>
      <c r="B44" s="49"/>
      <c r="C44" s="144" t="s">
        <v>187</v>
      </c>
      <c r="D44" s="145">
        <f>sum(D41:D43)</f>
        <v>4721759</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224</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225</v>
      </c>
      <c r="C47" s="144" t="s">
        <v>226</v>
      </c>
      <c r="D47" s="145">
        <f>'Revenues 2022'!F9</f>
        <v>3878919</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227</v>
      </c>
      <c r="D48" s="145">
        <f>'Expenses 2022'!F40</f>
        <v>225357</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228</v>
      </c>
      <c r="D49" s="165">
        <f>if(D48=0, "$0",D47/D48)</f>
        <v>17.21232977</v>
      </c>
      <c r="E49" s="149" t="s">
        <v>229</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230</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231</v>
      </c>
      <c r="C52" s="144" t="s">
        <v>232</v>
      </c>
      <c r="D52" s="145">
        <f>sum('Balance Sheet 2022'!E2:E10)</f>
        <v>6841267</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233</v>
      </c>
      <c r="D53" s="145">
        <f>sum('Balance Sheet 2022'!E19:E22)</f>
        <v>657037</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234</v>
      </c>
      <c r="D54" s="167">
        <f>D52/D53</f>
        <v>10.41230098</v>
      </c>
      <c r="E54" s="149" t="s">
        <v>235</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236</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237</v>
      </c>
      <c r="C57" s="144" t="s">
        <v>238</v>
      </c>
      <c r="D57" s="145">
        <f>sum('Balance Sheet 2022'!E25:E26)</f>
        <v>6486</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239</v>
      </c>
      <c r="D58" s="145">
        <f>'Balance Sheet 2022'!E18</f>
        <v>14515877</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240</v>
      </c>
      <c r="D59" s="168">
        <f>D57/D58</f>
        <v>0.0004468210911</v>
      </c>
      <c r="E59" s="149" t="s">
        <v>241</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COMMONWEALTH KITCHEN</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3951542.0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3951542</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1422554.0</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327610.0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t="s">
        <v>66</v>
      </c>
      <c r="D12" s="61"/>
      <c r="E12" s="61"/>
      <c r="F12" s="62">
        <v>41400.0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c r="D13" s="61"/>
      <c r="E13" s="61"/>
      <c r="F13" s="62">
        <v>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67</v>
      </c>
      <c r="D16" s="57"/>
      <c r="E16" s="57"/>
      <c r="F16" s="57">
        <f>sum(F10:F15)</f>
        <v>1791564</v>
      </c>
      <c r="G16" s="58"/>
      <c r="H16" s="58"/>
      <c r="I16" s="58"/>
      <c r="J16" s="58"/>
      <c r="K16" s="58"/>
      <c r="L16" s="58"/>
      <c r="M16" s="58"/>
      <c r="N16" s="58"/>
      <c r="O16" s="58"/>
      <c r="P16" s="58"/>
      <c r="Q16" s="58"/>
      <c r="R16" s="58"/>
      <c r="S16" s="58"/>
      <c r="T16" s="58"/>
      <c r="U16" s="58"/>
      <c r="V16" s="58"/>
      <c r="W16" s="58"/>
      <c r="X16" s="58"/>
      <c r="Y16" s="58"/>
      <c r="Z16" s="58"/>
    </row>
    <row r="17">
      <c r="A17" s="65" t="s">
        <v>68</v>
      </c>
      <c r="B17" s="66">
        <v>3.0</v>
      </c>
      <c r="C17" s="67" t="s">
        <v>69</v>
      </c>
      <c r="D17" s="61"/>
      <c r="E17" s="61"/>
      <c r="F17" s="62">
        <v>0.0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70</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71</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72</v>
      </c>
      <c r="E20" s="73" t="s">
        <v>73</v>
      </c>
      <c r="F20" s="74"/>
      <c r="G20" s="43"/>
      <c r="H20" s="43"/>
      <c r="I20" s="43"/>
      <c r="J20" s="43"/>
      <c r="K20" s="43"/>
      <c r="L20" s="43"/>
      <c r="M20" s="43"/>
      <c r="N20" s="43"/>
      <c r="O20" s="43"/>
      <c r="P20" s="43"/>
      <c r="Q20" s="43"/>
      <c r="R20" s="43"/>
      <c r="S20" s="43"/>
      <c r="T20" s="43"/>
      <c r="U20" s="43"/>
      <c r="V20" s="43"/>
      <c r="W20" s="43"/>
      <c r="X20" s="43"/>
      <c r="Y20" s="43"/>
      <c r="Z20" s="43"/>
    </row>
    <row r="21">
      <c r="A21" s="49"/>
      <c r="B21" s="59" t="s">
        <v>74</v>
      </c>
      <c r="C21" s="46" t="s">
        <v>75</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76</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77</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78</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79</v>
      </c>
      <c r="E25" s="73" t="s">
        <v>80</v>
      </c>
      <c r="F25" s="74"/>
      <c r="G25" s="76"/>
      <c r="H25" s="43"/>
      <c r="I25" s="43"/>
      <c r="J25" s="43"/>
      <c r="K25" s="43"/>
      <c r="L25" s="43"/>
      <c r="M25" s="43"/>
      <c r="N25" s="43"/>
      <c r="O25" s="43"/>
      <c r="P25" s="43"/>
      <c r="Q25" s="43"/>
      <c r="R25" s="43"/>
      <c r="S25" s="43"/>
      <c r="T25" s="43"/>
      <c r="U25" s="43"/>
      <c r="V25" s="43"/>
      <c r="W25" s="43"/>
      <c r="X25" s="43"/>
      <c r="Y25" s="43"/>
      <c r="Z25" s="43"/>
    </row>
    <row r="26">
      <c r="A26" s="49"/>
      <c r="B26" s="45" t="s">
        <v>81</v>
      </c>
      <c r="C26" s="77" t="s">
        <v>242</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83</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84</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85</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86</v>
      </c>
      <c r="C30" s="51" t="s">
        <v>87</v>
      </c>
      <c r="D30" s="51"/>
      <c r="E30" s="48">
        <v>126309.0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88</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89</v>
      </c>
      <c r="D32" s="78"/>
      <c r="E32" s="79"/>
      <c r="F32" s="57">
        <f>E30-E31</f>
        <v>126309</v>
      </c>
      <c r="G32" s="43"/>
      <c r="H32" s="43"/>
      <c r="I32" s="43"/>
      <c r="J32" s="43"/>
      <c r="K32" s="43"/>
      <c r="L32" s="43"/>
      <c r="M32" s="43"/>
      <c r="N32" s="43"/>
      <c r="O32" s="43"/>
      <c r="P32" s="43"/>
      <c r="Q32" s="43"/>
      <c r="R32" s="43"/>
      <c r="S32" s="43"/>
      <c r="T32" s="43"/>
      <c r="U32" s="43"/>
      <c r="V32" s="43"/>
      <c r="W32" s="43"/>
      <c r="X32" s="43"/>
      <c r="Y32" s="43"/>
      <c r="Z32" s="43"/>
    </row>
    <row r="33">
      <c r="A33" s="49"/>
      <c r="B33" s="80" t="s">
        <v>90</v>
      </c>
      <c r="C33" s="51" t="s">
        <v>91</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92</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93</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94</v>
      </c>
      <c r="C36" s="51" t="s">
        <v>95</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96</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97</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98</v>
      </c>
      <c r="C39" s="83" t="s">
        <v>243</v>
      </c>
      <c r="D39" s="74"/>
      <c r="E39" s="48">
        <v>250000.0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t="s">
        <v>100</v>
      </c>
      <c r="D40" s="74"/>
      <c r="E40" s="48">
        <v>151367.0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67</v>
      </c>
      <c r="D43" s="79"/>
      <c r="E43" s="79"/>
      <c r="F43" s="57">
        <f>sum(E39:E42)</f>
        <v>401367</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102</v>
      </c>
      <c r="D44" s="88"/>
      <c r="E44" s="88"/>
      <c r="F44" s="89">
        <f>sum(F16:F43)+F9</f>
        <v>6270782</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COMMONWEALTH KITCHEN</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103</v>
      </c>
      <c r="D2" s="42" t="s">
        <v>104</v>
      </c>
      <c r="E2" s="42" t="s">
        <v>105</v>
      </c>
      <c r="F2" s="42" t="s">
        <v>106</v>
      </c>
      <c r="G2" s="43"/>
      <c r="H2" s="43"/>
      <c r="I2" s="43"/>
      <c r="J2" s="43"/>
      <c r="K2" s="43"/>
      <c r="L2" s="43"/>
      <c r="M2" s="43"/>
      <c r="N2" s="43"/>
      <c r="O2" s="43"/>
      <c r="P2" s="43"/>
      <c r="Q2" s="43"/>
      <c r="R2" s="43"/>
      <c r="S2" s="43"/>
      <c r="T2" s="43"/>
      <c r="U2" s="43"/>
      <c r="V2" s="43"/>
      <c r="W2" s="43"/>
      <c r="X2" s="43"/>
      <c r="Y2" s="43"/>
      <c r="Z2" s="43"/>
    </row>
    <row r="3">
      <c r="A3" s="80">
        <v>1.0</v>
      </c>
      <c r="B3" s="96" t="s">
        <v>107</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108</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109</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110</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111</v>
      </c>
      <c r="C7" s="98">
        <f t="shared" si="1"/>
        <v>200000</v>
      </c>
      <c r="D7" s="99">
        <v>100000.0</v>
      </c>
      <c r="E7" s="99">
        <v>100000.0</v>
      </c>
      <c r="F7" s="99">
        <v>0.0</v>
      </c>
      <c r="G7" s="43"/>
      <c r="H7" s="43"/>
      <c r="I7" s="43"/>
      <c r="J7" s="43"/>
      <c r="K7" s="43"/>
      <c r="L7" s="43"/>
      <c r="M7" s="43"/>
      <c r="N7" s="43"/>
      <c r="O7" s="43"/>
      <c r="P7" s="43"/>
      <c r="Q7" s="43"/>
      <c r="R7" s="43"/>
      <c r="S7" s="43"/>
      <c r="T7" s="43"/>
      <c r="U7" s="43"/>
      <c r="V7" s="43"/>
      <c r="W7" s="43"/>
      <c r="X7" s="43"/>
      <c r="Y7" s="43"/>
      <c r="Z7" s="43"/>
    </row>
    <row r="8">
      <c r="A8" s="80">
        <v>6.0</v>
      </c>
      <c r="B8" s="96" t="s">
        <v>112</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113</v>
      </c>
      <c r="C9" s="98">
        <f t="shared" si="1"/>
        <v>1237298</v>
      </c>
      <c r="D9" s="99">
        <v>873287.0</v>
      </c>
      <c r="E9" s="99">
        <v>197610.0</v>
      </c>
      <c r="F9" s="99">
        <v>166401.0</v>
      </c>
      <c r="G9" s="43"/>
      <c r="H9" s="43"/>
      <c r="I9" s="43"/>
      <c r="J9" s="43"/>
      <c r="K9" s="43"/>
      <c r="L9" s="43"/>
      <c r="M9" s="43"/>
      <c r="N9" s="43"/>
      <c r="O9" s="43"/>
      <c r="P9" s="43"/>
      <c r="Q9" s="43"/>
      <c r="R9" s="43"/>
      <c r="S9" s="43"/>
      <c r="T9" s="43"/>
      <c r="U9" s="43"/>
      <c r="V9" s="43"/>
      <c r="W9" s="43"/>
      <c r="X9" s="43"/>
      <c r="Y9" s="43"/>
      <c r="Z9" s="43"/>
    </row>
    <row r="10">
      <c r="A10" s="80">
        <v>8.0</v>
      </c>
      <c r="B10" s="96" t="s">
        <v>114</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115</v>
      </c>
      <c r="C11" s="98">
        <f t="shared" si="1"/>
        <v>84058</v>
      </c>
      <c r="D11" s="99">
        <v>35164.0</v>
      </c>
      <c r="E11" s="99">
        <v>44604.0</v>
      </c>
      <c r="F11" s="99">
        <v>4290.0</v>
      </c>
      <c r="G11" s="43"/>
      <c r="H11" s="43"/>
      <c r="I11" s="43"/>
      <c r="J11" s="43"/>
      <c r="K11" s="43"/>
      <c r="L11" s="43"/>
      <c r="M11" s="43"/>
      <c r="N11" s="43"/>
      <c r="O11" s="43"/>
      <c r="P11" s="43"/>
      <c r="Q11" s="43"/>
      <c r="R11" s="43"/>
      <c r="S11" s="43"/>
      <c r="T11" s="43"/>
      <c r="U11" s="43"/>
      <c r="V11" s="43"/>
      <c r="W11" s="43"/>
      <c r="X11" s="43"/>
      <c r="Y11" s="43"/>
      <c r="Z11" s="43"/>
    </row>
    <row r="12">
      <c r="A12" s="45">
        <v>10.0</v>
      </c>
      <c r="B12" s="46" t="s">
        <v>116</v>
      </c>
      <c r="C12" s="98">
        <f t="shared" si="1"/>
        <v>113739</v>
      </c>
      <c r="D12" s="99">
        <v>76502.0</v>
      </c>
      <c r="E12" s="99">
        <v>24270.0</v>
      </c>
      <c r="F12" s="99">
        <v>12967.0</v>
      </c>
      <c r="G12" s="43"/>
      <c r="H12" s="43"/>
      <c r="I12" s="43"/>
      <c r="J12" s="43"/>
      <c r="K12" s="43"/>
      <c r="L12" s="43"/>
      <c r="M12" s="43"/>
      <c r="N12" s="43"/>
      <c r="O12" s="43"/>
      <c r="P12" s="43"/>
      <c r="Q12" s="43"/>
      <c r="R12" s="43"/>
      <c r="S12" s="43"/>
      <c r="T12" s="43"/>
      <c r="U12" s="43"/>
      <c r="V12" s="43"/>
      <c r="W12" s="43"/>
      <c r="X12" s="43"/>
      <c r="Y12" s="43"/>
      <c r="Z12" s="43"/>
    </row>
    <row r="13">
      <c r="A13" s="45">
        <v>11.0</v>
      </c>
      <c r="B13" s="46" t="s">
        <v>117</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118</v>
      </c>
      <c r="B14" s="46" t="s">
        <v>119</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120</v>
      </c>
      <c r="C15" s="98">
        <f t="shared" si="1"/>
        <v>918</v>
      </c>
      <c r="D15" s="99">
        <v>0.0</v>
      </c>
      <c r="E15" s="99">
        <v>918.0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121</v>
      </c>
      <c r="C16" s="98">
        <f t="shared" si="1"/>
        <v>97226</v>
      </c>
      <c r="D16" s="99">
        <v>0.0</v>
      </c>
      <c r="E16" s="99">
        <v>97226.0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122</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123</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124</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125</v>
      </c>
      <c r="C20" s="98">
        <f t="shared" si="1"/>
        <v>658660</v>
      </c>
      <c r="D20" s="99">
        <v>469712.0</v>
      </c>
      <c r="E20" s="99">
        <v>44538.0</v>
      </c>
      <c r="F20" s="99">
        <v>144410.0</v>
      </c>
      <c r="G20" s="43"/>
      <c r="H20" s="43"/>
      <c r="I20" s="43"/>
      <c r="J20" s="43"/>
      <c r="K20" s="43"/>
      <c r="L20" s="43"/>
      <c r="M20" s="43"/>
      <c r="N20" s="43"/>
      <c r="O20" s="43"/>
      <c r="P20" s="43"/>
      <c r="Q20" s="43"/>
      <c r="R20" s="43"/>
      <c r="S20" s="43"/>
      <c r="T20" s="43"/>
      <c r="U20" s="43"/>
      <c r="V20" s="43"/>
      <c r="W20" s="43"/>
      <c r="X20" s="43"/>
      <c r="Y20" s="43"/>
      <c r="Z20" s="43"/>
    </row>
    <row r="21">
      <c r="A21" s="45">
        <v>12.0</v>
      </c>
      <c r="B21" s="46" t="s">
        <v>126</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127</v>
      </c>
      <c r="C22" s="98">
        <f t="shared" si="1"/>
        <v>129935</v>
      </c>
      <c r="D22" s="99">
        <v>33150.0</v>
      </c>
      <c r="E22" s="99">
        <v>94501.0</v>
      </c>
      <c r="F22" s="99">
        <v>2284.0</v>
      </c>
      <c r="G22" s="43"/>
      <c r="H22" s="43"/>
      <c r="I22" s="43"/>
      <c r="J22" s="43"/>
      <c r="K22" s="43"/>
      <c r="L22" s="43"/>
      <c r="M22" s="43"/>
      <c r="N22" s="43"/>
      <c r="O22" s="43"/>
      <c r="P22" s="43"/>
      <c r="Q22" s="43"/>
      <c r="R22" s="43"/>
      <c r="S22" s="43"/>
      <c r="T22" s="43"/>
      <c r="U22" s="43"/>
      <c r="V22" s="43"/>
      <c r="W22" s="43"/>
      <c r="X22" s="43"/>
      <c r="Y22" s="43"/>
      <c r="Z22" s="43"/>
    </row>
    <row r="23">
      <c r="A23" s="45">
        <v>14.0</v>
      </c>
      <c r="B23" s="46" t="s">
        <v>128</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71</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129</v>
      </c>
      <c r="C25" s="98">
        <f t="shared" si="1"/>
        <v>328916</v>
      </c>
      <c r="D25" s="99">
        <v>302536.0</v>
      </c>
      <c r="E25" s="99">
        <v>26380.0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130</v>
      </c>
      <c r="C26" s="98">
        <f t="shared" si="1"/>
        <v>0</v>
      </c>
      <c r="D26" s="99">
        <v>0.0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131</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132</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133</v>
      </c>
      <c r="C29" s="98">
        <f t="shared" si="1"/>
        <v>259758</v>
      </c>
      <c r="D29" s="99">
        <v>259758.0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134</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135</v>
      </c>
      <c r="C31" s="98">
        <f t="shared" si="1"/>
        <v>281045</v>
      </c>
      <c r="D31" s="99">
        <v>281045.0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136</v>
      </c>
      <c r="C32" s="98">
        <f t="shared" si="1"/>
        <v>59837</v>
      </c>
      <c r="D32" s="99">
        <v>53853.0</v>
      </c>
      <c r="E32" s="99">
        <v>5984.0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137</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118</v>
      </c>
      <c r="B34" s="46" t="s">
        <v>244</v>
      </c>
      <c r="C34" s="98">
        <f t="shared" si="1"/>
        <v>831239</v>
      </c>
      <c r="D34" s="99">
        <v>831239.0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138</v>
      </c>
      <c r="C35" s="98">
        <f t="shared" si="1"/>
        <v>580286</v>
      </c>
      <c r="D35" s="99">
        <v>564353.0</v>
      </c>
      <c r="E35" s="99">
        <v>14047.0</v>
      </c>
      <c r="F35" s="99">
        <v>1886.0</v>
      </c>
      <c r="G35" s="43"/>
      <c r="H35" s="43"/>
      <c r="I35" s="43"/>
      <c r="J35" s="43"/>
      <c r="K35" s="43"/>
      <c r="L35" s="43"/>
      <c r="M35" s="43"/>
      <c r="N35" s="43"/>
      <c r="O35" s="43"/>
      <c r="P35" s="43"/>
      <c r="Q35" s="43"/>
      <c r="R35" s="43"/>
      <c r="S35" s="43"/>
      <c r="T35" s="43"/>
      <c r="U35" s="43"/>
      <c r="V35" s="43"/>
      <c r="W35" s="43"/>
      <c r="X35" s="43"/>
      <c r="Y35" s="43"/>
      <c r="Z35" s="43"/>
    </row>
    <row r="36">
      <c r="A36" s="45" t="s">
        <v>50</v>
      </c>
      <c r="B36" s="102" t="s">
        <v>245</v>
      </c>
      <c r="C36" s="98">
        <f t="shared" si="1"/>
        <v>451244</v>
      </c>
      <c r="D36" s="99">
        <v>436505.0</v>
      </c>
      <c r="E36" s="99">
        <v>14739.0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246</v>
      </c>
      <c r="C37" s="98">
        <f t="shared" si="1"/>
        <v>232515</v>
      </c>
      <c r="D37" s="99">
        <v>232369.0</v>
      </c>
      <c r="E37" s="99">
        <v>146.0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142</v>
      </c>
      <c r="C38" s="98">
        <f t="shared" si="1"/>
        <v>307005</v>
      </c>
      <c r="D38" s="99">
        <v>270182.0</v>
      </c>
      <c r="E38" s="99">
        <v>35428.0</v>
      </c>
      <c r="F38" s="99">
        <v>1395.0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143</v>
      </c>
      <c r="C40" s="103">
        <f t="shared" ref="C40:F40" si="2">sum(C3:C39)</f>
        <v>5853679</v>
      </c>
      <c r="D40" s="103">
        <f t="shared" si="2"/>
        <v>4819655</v>
      </c>
      <c r="E40" s="103">
        <f t="shared" si="2"/>
        <v>700391</v>
      </c>
      <c r="F40" s="103">
        <f t="shared" si="2"/>
        <v>333633</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COMMONWEALTH KITCHEN</v>
      </c>
      <c r="B1" s="5"/>
      <c r="C1" s="2">
        <f>'Revenues 2023'!C1</f>
        <v>2023</v>
      </c>
      <c r="D1" s="107"/>
      <c r="E1" s="108"/>
      <c r="F1" s="43"/>
      <c r="G1" s="43"/>
      <c r="H1" s="43"/>
      <c r="I1" s="43"/>
      <c r="J1" s="43"/>
      <c r="K1" s="43"/>
      <c r="L1" s="43"/>
      <c r="M1" s="43"/>
      <c r="N1" s="43"/>
      <c r="O1" s="43"/>
      <c r="P1" s="43"/>
      <c r="Q1" s="43"/>
      <c r="R1" s="43"/>
      <c r="S1" s="43"/>
      <c r="T1" s="43"/>
      <c r="U1" s="43"/>
      <c r="V1" s="43"/>
      <c r="W1" s="43"/>
      <c r="X1" s="43"/>
      <c r="Y1" s="43"/>
      <c r="Z1" s="43"/>
    </row>
    <row r="2">
      <c r="A2" s="109" t="s">
        <v>144</v>
      </c>
      <c r="B2" s="45">
        <v>1.0</v>
      </c>
      <c r="C2" s="46" t="s">
        <v>145</v>
      </c>
      <c r="D2" s="110"/>
      <c r="E2" s="111">
        <v>4950915.0</v>
      </c>
      <c r="F2" s="43"/>
      <c r="G2" s="43"/>
      <c r="H2" s="43"/>
      <c r="I2" s="43"/>
      <c r="J2" s="43"/>
      <c r="K2" s="43"/>
      <c r="L2" s="43"/>
      <c r="M2" s="43"/>
      <c r="N2" s="43"/>
      <c r="O2" s="43"/>
      <c r="P2" s="43"/>
      <c r="Q2" s="43"/>
      <c r="R2" s="43"/>
      <c r="S2" s="43"/>
      <c r="T2" s="43"/>
      <c r="U2" s="43"/>
      <c r="V2" s="43"/>
      <c r="W2" s="43"/>
      <c r="X2" s="43"/>
      <c r="Y2" s="43"/>
      <c r="Z2" s="43"/>
    </row>
    <row r="3">
      <c r="A3" s="49"/>
      <c r="B3" s="45">
        <v>2.0</v>
      </c>
      <c r="C3" s="46" t="s">
        <v>146</v>
      </c>
      <c r="D3" s="112"/>
      <c r="E3" s="111">
        <v>0.0</v>
      </c>
      <c r="F3" s="43"/>
      <c r="G3" s="43"/>
      <c r="H3" s="43"/>
      <c r="I3" s="43"/>
      <c r="J3" s="43"/>
      <c r="K3" s="43"/>
      <c r="L3" s="43"/>
      <c r="M3" s="43"/>
      <c r="N3" s="43"/>
      <c r="O3" s="43"/>
      <c r="P3" s="43"/>
      <c r="Q3" s="43"/>
      <c r="R3" s="43"/>
      <c r="S3" s="43"/>
      <c r="T3" s="43"/>
      <c r="U3" s="43"/>
      <c r="V3" s="43"/>
      <c r="W3" s="43"/>
      <c r="X3" s="43"/>
      <c r="Y3" s="43"/>
      <c r="Z3" s="43"/>
    </row>
    <row r="4">
      <c r="A4" s="49"/>
      <c r="B4" s="45">
        <v>3.0</v>
      </c>
      <c r="C4" s="46" t="s">
        <v>147</v>
      </c>
      <c r="D4" s="110"/>
      <c r="E4" s="111">
        <v>800843.0</v>
      </c>
      <c r="F4" s="43"/>
      <c r="G4" s="43"/>
      <c r="H4" s="43"/>
      <c r="I4" s="43"/>
      <c r="J4" s="43"/>
      <c r="K4" s="43"/>
      <c r="L4" s="43"/>
      <c r="M4" s="43"/>
      <c r="N4" s="43"/>
      <c r="O4" s="43"/>
      <c r="P4" s="43"/>
      <c r="Q4" s="43"/>
      <c r="R4" s="43"/>
      <c r="S4" s="43"/>
      <c r="T4" s="43"/>
      <c r="U4" s="43"/>
      <c r="V4" s="43"/>
      <c r="W4" s="43"/>
      <c r="X4" s="43"/>
      <c r="Y4" s="43"/>
      <c r="Z4" s="43"/>
    </row>
    <row r="5">
      <c r="A5" s="49"/>
      <c r="B5" s="45">
        <v>4.0</v>
      </c>
      <c r="C5" s="46" t="s">
        <v>148</v>
      </c>
      <c r="D5" s="112"/>
      <c r="E5" s="111">
        <v>1010902.0</v>
      </c>
      <c r="F5" s="43"/>
      <c r="G5" s="43"/>
      <c r="H5" s="43"/>
      <c r="I5" s="43"/>
      <c r="J5" s="43"/>
      <c r="K5" s="43"/>
      <c r="L5" s="43"/>
      <c r="M5" s="43"/>
      <c r="N5" s="43"/>
      <c r="O5" s="43"/>
      <c r="P5" s="43"/>
      <c r="Q5" s="43"/>
      <c r="R5" s="43"/>
      <c r="S5" s="43"/>
      <c r="T5" s="43"/>
      <c r="U5" s="43"/>
      <c r="V5" s="43"/>
      <c r="W5" s="43"/>
      <c r="X5" s="43"/>
      <c r="Y5" s="43"/>
      <c r="Z5" s="43"/>
    </row>
    <row r="6">
      <c r="A6" s="49"/>
      <c r="B6" s="45">
        <v>5.0</v>
      </c>
      <c r="C6" s="51" t="s">
        <v>149</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150</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151</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152</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153</v>
      </c>
      <c r="D10" s="110"/>
      <c r="E10" s="111">
        <v>30344.0</v>
      </c>
      <c r="F10" s="43"/>
      <c r="G10" s="43"/>
      <c r="H10" s="43"/>
      <c r="I10" s="43"/>
      <c r="J10" s="43"/>
      <c r="K10" s="43"/>
      <c r="L10" s="43"/>
      <c r="M10" s="43"/>
      <c r="N10" s="43"/>
      <c r="O10" s="43"/>
      <c r="P10" s="43"/>
      <c r="Q10" s="43"/>
      <c r="R10" s="43"/>
      <c r="S10" s="43"/>
      <c r="T10" s="43"/>
      <c r="U10" s="43"/>
      <c r="V10" s="43"/>
      <c r="W10" s="43"/>
      <c r="X10" s="43"/>
      <c r="Y10" s="43"/>
      <c r="Z10" s="43"/>
    </row>
    <row r="11">
      <c r="A11" s="49"/>
      <c r="B11" s="45" t="s">
        <v>154</v>
      </c>
      <c r="C11" s="46" t="s">
        <v>155</v>
      </c>
      <c r="D11" s="111">
        <v>8795203.0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156</v>
      </c>
      <c r="C12" s="46" t="s">
        <v>157</v>
      </c>
      <c r="D12" s="111">
        <v>966407.0</v>
      </c>
      <c r="E12" s="108">
        <f>D11-D12</f>
        <v>7828796</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158</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159</v>
      </c>
      <c r="D14" s="112"/>
      <c r="E14" s="111">
        <v>53956.0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160</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161</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162</v>
      </c>
      <c r="D17" s="112"/>
      <c r="E17" s="111">
        <v>5500.0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163</v>
      </c>
      <c r="D18" s="113"/>
      <c r="E18" s="114">
        <f>sum(E2:E17)</f>
        <v>14681256</v>
      </c>
      <c r="F18" s="43"/>
      <c r="G18" s="43"/>
      <c r="H18" s="43"/>
      <c r="I18" s="43"/>
      <c r="J18" s="43"/>
      <c r="K18" s="43"/>
      <c r="L18" s="43"/>
      <c r="M18" s="43"/>
      <c r="N18" s="43"/>
      <c r="O18" s="43"/>
      <c r="P18" s="43"/>
      <c r="Q18" s="43"/>
      <c r="R18" s="43"/>
      <c r="S18" s="43"/>
      <c r="T18" s="43"/>
      <c r="U18" s="43"/>
      <c r="V18" s="43"/>
      <c r="W18" s="43"/>
      <c r="X18" s="43"/>
      <c r="Y18" s="43"/>
      <c r="Z18" s="43"/>
    </row>
    <row r="19">
      <c r="A19" s="44" t="s">
        <v>164</v>
      </c>
      <c r="B19" s="115">
        <v>17.0</v>
      </c>
      <c r="C19" s="116" t="s">
        <v>165</v>
      </c>
      <c r="D19" s="117"/>
      <c r="E19" s="111">
        <v>736112.0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166</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167</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168</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169</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170</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171</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172</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173</v>
      </c>
      <c r="D27" s="117"/>
      <c r="E27" s="118">
        <v>6777899.0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174</v>
      </c>
      <c r="D28" s="125"/>
      <c r="E28" s="126">
        <f>sum(E19:E27)</f>
        <v>7514011</v>
      </c>
      <c r="F28" s="43"/>
      <c r="G28" s="43"/>
      <c r="H28" s="43"/>
      <c r="I28" s="43"/>
      <c r="J28" s="43"/>
      <c r="K28" s="43"/>
      <c r="L28" s="43"/>
      <c r="M28" s="43"/>
      <c r="N28" s="43"/>
      <c r="O28" s="43"/>
      <c r="P28" s="43"/>
      <c r="Q28" s="43"/>
      <c r="R28" s="43"/>
      <c r="S28" s="43"/>
      <c r="T28" s="43"/>
      <c r="U28" s="43"/>
      <c r="V28" s="43"/>
      <c r="W28" s="43"/>
      <c r="X28" s="43"/>
      <c r="Y28" s="43"/>
      <c r="Z28" s="43"/>
    </row>
    <row r="29">
      <c r="A29" s="65" t="s">
        <v>175</v>
      </c>
      <c r="B29" s="127"/>
      <c r="C29" s="128" t="s">
        <v>176</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177</v>
      </c>
      <c r="D30" s="117"/>
      <c r="E30" s="111">
        <v>4929244.0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178</v>
      </c>
      <c r="D31" s="117"/>
      <c r="E31" s="111">
        <v>2238001.0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179</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180</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181</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182</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183</v>
      </c>
      <c r="D36" s="131"/>
      <c r="E36" s="126">
        <f>sum(E30:E35)</f>
        <v>7167245</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184</v>
      </c>
      <c r="D37" s="135"/>
      <c r="E37" s="136">
        <f>E36+E28</f>
        <v>14681256</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