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<sst xmlns="http://schemas.openxmlformats.org/spreadsheetml/2006/main" count="869" uniqueCount="248">
  <si>
    <t>NEW JERSEY CONSERVATION FOUNDATION</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</si>
  <si>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</si>
  <si>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</si>
  <si>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</si>
  <si>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</si>
  <si>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</si>
  <si>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</si>
  <si>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</si>
  <si>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</si>
  <si>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</si>
  <si>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</si>
  <si>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</si>
  <si>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</si>
  <si>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</si>
  <si>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</si>
  <si>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</si>
  <si>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</si>
  <si>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</si>
  <si>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</si>
  <si>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</si>
  <si>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</si>
  <si>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</si>
  <si>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</si>
  <si>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</si>
  <si>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</si>
  <si>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</si>
  <si>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</si>
  <si>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</si>
  <si>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</si>
  <si>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</si>
  <si>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</si>
  <si>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</si>
  <si>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</si>
  <si>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</si>
  <si>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</si>
  <si>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</si>
  <si>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</si>
  <si>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</si>
  <si>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</si>
  <si>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</si>
  <si>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</si>
  <si>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</si>
  <si>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</si>
  <si>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</si>
  <si>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</si>
  <si>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</si>
  <si>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</si>
  <si>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</si>
  <si>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</si>
  <si>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</si>
  <si>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</si>
  <si>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</si>
  <si>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</si>
  <si>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</si>
  <si>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</si>
  <si>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</si>
  <si>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</si>
  <si>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</si>
  <si>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</si>
  <si>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</si>
  <si>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</si>
  <si>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</si>
  <si>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</si>
  <si>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</si>
  <si>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</si>
  <si>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</si>
  <si>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</si>
  <si>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</si>
  <si>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</si>
  <si>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</si>
  <si>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</si>
  <si>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</si>
  <si>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</si>
  <si>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</si>
  <si>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</si>
  <si>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</si>
  <si>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</si>
  <si>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</si>
  <si>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</si>
  <si>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</si>
  <si>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</si>
  <si>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</si>
  <si>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</si>
  <si>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</si>
  <si>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</si>
  <si>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</si>
  <si>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</si>
  <si>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</si>
  <si>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</si>
  <si>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</si>
  <si>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</si>
  <si>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</si>
  <si>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</si>
  <si>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</si>
  <si>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</si>
  <si>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</si>
  <si>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MISCELLANEOUS</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</si>
  <si>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</si>
  <si>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</si>
  <si>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</si>
  <si>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</si>
  <si>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</si>
  <si>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</si>
  <si>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</si>
  <si>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</si>
  <si>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</si>
  <si>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</si>
  <si>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</si>
  <si>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</si>
  <si>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</si>
  <si>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</si>
  <si>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</si>
  <si>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</si>
  <si>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</si>
  <si>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</si>
  <si>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</si>
  <si>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</si>
  <si>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</si>
  <si>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</si>
  <si>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</si>
  <si>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</si>
  <si>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</si>
  <si>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</si>
  <si>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</si>
  <si>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</si>
  <si>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</si>
  <si>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</si>
  <si>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</si>
  <si>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</si>
  <si>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</si>
  <si>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</si>
  <si>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</si>
  <si>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</si>
  <si>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</si>
  <si>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FIELD SUPPLIES</t>
  </si>
  <si>
    <t>RE TAXES</t>
  </si>
  <si>
    <t>AMORTIZATION</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</si>
  <si>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</si>
  <si>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</si>
  <si>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</si>
  <si>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</si>
  <si>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</si>
  <si>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</si>
  <si>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</si>
  <si>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</si>
  <si>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</si>
  <si>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</si>
  <si>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</si>
  <si>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</si>
  <si>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</si>
  <si>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</si>
  <si>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</si>
  <si>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</si>
  <si>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</si>
  <si>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</si>
  <si>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</si>
  <si>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</si>
  <si>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</si>
  <si>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</si>
  <si>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</si>
  <si>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</si>
  <si>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</si>
  <si>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</si>
  <si>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</si>
  <si>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</si>
  <si>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</si>
  <si>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</si>
  <si>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</si>
  <si>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</si>
  <si>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</si>
  <si>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</si>
  <si>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</si>
  <si>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</si>
  <si>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</si>
  <si>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</si>
  <si>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</si>
  <si>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</si>
  <si>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</si>
  <si>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</si>
  <si>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</si>
  <si>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</si>
  <si>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</si>
  <si>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</si>
  <si>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</si>
  <si>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</si>
  <si>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</si>
  <si>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</si>
  <si>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</si>
  <si>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</si>
  <si>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</si>
  <si>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</si>
  <si>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</si>
  <si>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</si>
  <si>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</si>
  <si>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</si>
  <si>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</si>
  <si>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</si>
  <si>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</si>
  <si>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</si>
  <si>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</si>
  <si>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</si>
  <si>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</si>
  <si>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</si>
  <si>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</si>
  <si>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</si>
  <si>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</si>
  <si>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</si>
  <si>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</si>
  <si>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</si>
  <si>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</si>
  <si>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</si>
  <si>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</si>
  <si>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</si>
  <si>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</si>
  <si>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</si>
  <si>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</si>
  <si>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</si>
  <si>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</si>
  <si>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</si>
  <si>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</si>
  <si>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</si>
  <si>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</si>
  <si>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</si>
  <si>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</si>
  <si>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</si>
  <si>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</si>
  <si>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</si>
  <si>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</si>
  <si>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</si>
  <si>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</si>
  <si>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</si>
  <si>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</si>
  <si>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</si>
  <si>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</si>
  <si>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</si>
  <si>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</si>
  <si>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</si>
  <si>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</si>
  <si>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 xml:space="preserve"> RE TAXES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</si>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</sst>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0" fillId="0" fontId="2" numFmtId="0" xfId="0" applyAlignment="1" applyFont="1">
      <alignment readingOrder="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NEW JERSEY CONSERVATION FOUNDATION</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180</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181</v>
      </c>
      <c r="C3" s="144" t="s">
        <v>182</v>
      </c>
      <c r="D3" s="145">
        <f>'Expenses 2023'!C40</f>
        <v>5535044</v>
      </c>
      <c r="E3" s="146"/>
      <c r="F3" s="43"/>
      <c r="G3" s="43"/>
      <c r="H3" s="43"/>
      <c r="I3" s="43"/>
      <c r="J3" s="43"/>
      <c r="K3" s="43"/>
      <c r="L3" s="43"/>
      <c r="M3" s="43"/>
      <c r="N3" s="43"/>
      <c r="O3" s="43"/>
      <c r="P3" s="43"/>
      <c r="Q3" s="43"/>
      <c r="R3" s="43"/>
      <c r="S3" s="43"/>
      <c r="T3" s="43"/>
      <c r="U3" s="43"/>
      <c r="V3" s="43"/>
      <c r="W3" s="43"/>
      <c r="X3" s="43"/>
      <c r="Y3" s="43"/>
    </row>
    <row r="4">
      <c r="A4" s="138"/>
      <c r="B4" s="49"/>
      <c r="C4" s="144" t="s">
        <v>183</v>
      </c>
      <c r="D4" s="145">
        <f>'Expenses 2023'!C31</f>
        <v>21846</v>
      </c>
      <c r="E4" s="146"/>
      <c r="F4" s="43"/>
      <c r="G4" s="43"/>
      <c r="H4" s="43"/>
      <c r="I4" s="43"/>
      <c r="J4" s="43"/>
      <c r="K4" s="43"/>
      <c r="L4" s="43"/>
      <c r="M4" s="43"/>
      <c r="N4" s="43"/>
      <c r="O4" s="43"/>
      <c r="P4" s="43"/>
      <c r="Q4" s="43"/>
      <c r="R4" s="43"/>
      <c r="S4" s="43"/>
      <c r="T4" s="43"/>
      <c r="U4" s="43"/>
      <c r="V4" s="43"/>
      <c r="W4" s="43"/>
      <c r="X4" s="43"/>
      <c r="Y4" s="43"/>
    </row>
    <row r="5">
      <c r="A5" s="138"/>
      <c r="B5" s="49"/>
      <c r="C5" s="144" t="s">
        <v>184</v>
      </c>
      <c r="D5" s="145">
        <f>D3-D4</f>
        <v>5513198</v>
      </c>
      <c r="E5" s="146"/>
      <c r="F5" s="43"/>
      <c r="G5" s="43"/>
      <c r="H5" s="43"/>
      <c r="I5" s="43"/>
      <c r="J5" s="43"/>
      <c r="K5" s="43"/>
      <c r="L5" s="43"/>
      <c r="M5" s="43"/>
      <c r="N5" s="43"/>
      <c r="O5" s="43"/>
      <c r="P5" s="43"/>
      <c r="Q5" s="43"/>
      <c r="R5" s="43"/>
      <c r="S5" s="43"/>
      <c r="T5" s="43"/>
      <c r="U5" s="43"/>
      <c r="V5" s="43"/>
      <c r="W5" s="43"/>
      <c r="X5" s="43"/>
      <c r="Y5" s="43"/>
    </row>
    <row r="6">
      <c r="A6" s="138"/>
      <c r="B6" s="49"/>
      <c r="C6" s="144" t="s">
        <v>185</v>
      </c>
      <c r="D6" s="145">
        <f>D5/12</f>
        <v>459433.1667</v>
      </c>
      <c r="E6" s="146"/>
      <c r="F6" s="43"/>
      <c r="G6" s="43"/>
      <c r="H6" s="43"/>
      <c r="I6" s="43"/>
      <c r="J6" s="43"/>
      <c r="K6" s="43"/>
      <c r="L6" s="43"/>
      <c r="M6" s="43"/>
      <c r="N6" s="43"/>
      <c r="O6" s="43"/>
      <c r="P6" s="43"/>
      <c r="Q6" s="43"/>
      <c r="R6" s="43"/>
      <c r="S6" s="43"/>
      <c r="T6" s="43"/>
      <c r="U6" s="43"/>
      <c r="V6" s="43"/>
      <c r="W6" s="43"/>
      <c r="X6" s="43"/>
      <c r="Y6" s="43"/>
    </row>
    <row r="7">
      <c r="A7" s="138"/>
      <c r="B7" s="49"/>
      <c r="C7" s="144" t="s">
        <v>186</v>
      </c>
      <c r="D7" s="75">
        <f>'Balance Sheet 2023'!E2+'Balance Sheet 2023'!E3</f>
        <v>4308148</v>
      </c>
      <c r="E7" s="146"/>
      <c r="F7" s="43"/>
      <c r="G7" s="43"/>
      <c r="H7" s="43"/>
      <c r="I7" s="43"/>
      <c r="J7" s="43"/>
      <c r="K7" s="43"/>
      <c r="L7" s="43"/>
      <c r="M7" s="43"/>
      <c r="N7" s="43"/>
      <c r="O7" s="43"/>
      <c r="P7" s="43"/>
      <c r="Q7" s="43"/>
      <c r="R7" s="43"/>
      <c r="S7" s="43"/>
      <c r="T7" s="43"/>
      <c r="U7" s="43"/>
      <c r="V7" s="43"/>
      <c r="W7" s="43"/>
      <c r="X7" s="43"/>
      <c r="Y7" s="43"/>
    </row>
    <row r="8">
      <c r="A8" s="138"/>
      <c r="B8" s="49"/>
      <c r="C8" s="147" t="s">
        <v>180</v>
      </c>
      <c r="D8" s="148">
        <f>D7/D6</f>
        <v>9.377094021</v>
      </c>
      <c r="E8" s="149" t="s">
        <v>187</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188</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189</v>
      </c>
      <c r="C11" s="144" t="s">
        <v>190</v>
      </c>
      <c r="D11" s="75">
        <f>'Balance Sheet 2023'!E30</f>
        <v>55543488</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191</v>
      </c>
      <c r="D12" s="75">
        <f>'Expenses 2023'!C40</f>
        <v>5535044</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192</v>
      </c>
      <c r="D13" s="145">
        <f>D12/12</f>
        <v>461253.6667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188</v>
      </c>
      <c r="D14" s="148">
        <f>D11/D13</f>
        <v>120.4185289</v>
      </c>
      <c r="E14" s="149" t="s">
        <v>187</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193</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194</v>
      </c>
      <c r="C17" s="144" t="s">
        <v>195</v>
      </c>
      <c r="D17" s="75">
        <f>sum('Balance Sheet 2023'!E13:E15)</f>
        <v>17907566</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191</v>
      </c>
      <c r="D18" s="75">
        <f>'Expenses 2023'!C40</f>
        <v>5535044</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192</v>
      </c>
      <c r="D19" s="145">
        <f>D18/12</f>
        <v>461253.6667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196</v>
      </c>
      <c r="D20" s="148">
        <f>D17/D19</f>
        <v>38.8236827</v>
      </c>
      <c r="E20" s="149" t="s">
        <v>187</v>
      </c>
      <c r="F20" s="43"/>
      <c r="G20" s="43"/>
      <c r="H20" s="43"/>
      <c r="I20" s="43"/>
      <c r="J20" s="43"/>
      <c r="K20" s="43"/>
      <c r="L20" s="43"/>
      <c r="M20" s="43"/>
      <c r="N20" s="43"/>
      <c r="O20" s="43"/>
      <c r="P20" s="43"/>
      <c r="Q20" s="43"/>
      <c r="R20" s="43"/>
      <c r="S20" s="43"/>
      <c r="T20" s="43"/>
      <c r="U20" s="43"/>
      <c r="V20" s="43"/>
      <c r="W20" s="43"/>
      <c r="X20" s="43"/>
      <c r="Y20" s="43"/>
    </row>
    <row r="21">
      <c r="A21" s="138"/>
      <c r="B21" s="49"/>
      <c r="C21" s="153" t="s">
        <v>197</v>
      </c>
      <c r="D21" s="154">
        <f>D20+D8</f>
        <v>48.20077672</v>
      </c>
      <c r="E21" s="155" t="s">
        <v>187</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198</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199</v>
      </c>
      <c r="C24" s="159"/>
      <c r="D24" s="160">
        <f>max('Revenues 2023'!E2:E7,'Revenues 2023'!F10:F15)</f>
        <v>4932593</v>
      </c>
      <c r="E24" s="161" t="s">
        <v>200</v>
      </c>
      <c r="F24" s="43"/>
      <c r="G24" s="43"/>
      <c r="H24" s="43"/>
      <c r="I24" s="43"/>
      <c r="J24" s="43"/>
      <c r="K24" s="43"/>
      <c r="L24" s="43"/>
      <c r="M24" s="43"/>
      <c r="N24" s="43"/>
      <c r="O24" s="43"/>
      <c r="P24" s="43"/>
      <c r="Q24" s="43"/>
      <c r="R24" s="43"/>
      <c r="S24" s="43"/>
      <c r="T24" s="43"/>
      <c r="U24" s="43"/>
      <c r="V24" s="43"/>
      <c r="W24" s="43"/>
      <c r="X24" s="43"/>
      <c r="Y24" s="43"/>
    </row>
    <row r="25">
      <c r="A25" s="138"/>
      <c r="B25" s="49"/>
      <c r="C25" s="144" t="s">
        <v>201</v>
      </c>
      <c r="D25" s="145">
        <f>'Revenues 2023'!F44</f>
        <v>6092245</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198</v>
      </c>
      <c r="D26" s="162">
        <f>D24/D25</f>
        <v>0.809651122</v>
      </c>
      <c r="E26" s="149" t="s">
        <v>202</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203</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204</v>
      </c>
      <c r="C29" s="144" t="s">
        <v>205</v>
      </c>
      <c r="D29" s="75">
        <f>SUM('Expenses 2023'!C7:C9)</f>
        <v>2572979</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206</v>
      </c>
      <c r="D30" s="75">
        <f>SUM('Expenses 2023'!C10:C12)</f>
        <v>522853</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207</v>
      </c>
      <c r="D31" s="75">
        <f>sum(D29:D30)</f>
        <v>3095832</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182</v>
      </c>
      <c r="D32" s="75">
        <f>'Expenses 2023'!C40</f>
        <v>5535044</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208</v>
      </c>
      <c r="D33" s="162">
        <f>D31/D32</f>
        <v>0.559314795</v>
      </c>
      <c r="E33" s="149" t="s">
        <v>209</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210</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211</v>
      </c>
      <c r="C36" s="144" t="s">
        <v>212</v>
      </c>
      <c r="D36" s="75">
        <f>SUM('Expenses 2023'!C10:C11)</f>
        <v>336158</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205</v>
      </c>
      <c r="D37" s="75">
        <f>SUM('Expenses 2023'!C7:C9)</f>
        <v>2572979</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210</v>
      </c>
      <c r="D38" s="162">
        <f>D36/D37</f>
        <v>0.1306493368</v>
      </c>
      <c r="E38" s="149" t="s">
        <v>213</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214</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215</v>
      </c>
      <c r="C41" s="147" t="s">
        <v>239</v>
      </c>
      <c r="D41" s="75">
        <f>'Expenses 2023'!D40</f>
        <v>4164571</v>
      </c>
      <c r="E41" s="164">
        <f t="shared" ref="E41:E44" si="1">D41/$D$44</f>
        <v>0.7524007036</v>
      </c>
      <c r="F41" s="43"/>
      <c r="G41" s="43"/>
      <c r="H41" s="43"/>
      <c r="I41" s="43"/>
      <c r="J41" s="43"/>
      <c r="K41" s="43"/>
      <c r="L41" s="43"/>
      <c r="M41" s="43"/>
      <c r="N41" s="43"/>
      <c r="O41" s="43"/>
      <c r="P41" s="43"/>
      <c r="Q41" s="43"/>
      <c r="R41" s="43"/>
      <c r="S41" s="43"/>
      <c r="T41" s="43"/>
      <c r="U41" s="43"/>
      <c r="V41" s="43"/>
      <c r="W41" s="43"/>
      <c r="X41" s="43"/>
      <c r="Y41" s="43"/>
    </row>
    <row r="42">
      <c r="A42" s="138"/>
      <c r="B42" s="49"/>
      <c r="C42" s="147" t="s">
        <v>217</v>
      </c>
      <c r="D42" s="145">
        <f>'Expenses 2023'!E40</f>
        <v>549850</v>
      </c>
      <c r="E42" s="164">
        <f t="shared" si="1"/>
        <v>0.09933977038</v>
      </c>
      <c r="F42" s="43"/>
      <c r="G42" s="43"/>
      <c r="H42" s="43"/>
      <c r="I42" s="43"/>
      <c r="J42" s="43"/>
      <c r="K42" s="43"/>
      <c r="L42" s="43"/>
      <c r="M42" s="43"/>
      <c r="N42" s="43"/>
      <c r="O42" s="43"/>
      <c r="P42" s="43"/>
      <c r="Q42" s="43"/>
      <c r="R42" s="43"/>
      <c r="S42" s="43"/>
      <c r="T42" s="43"/>
      <c r="U42" s="43"/>
      <c r="V42" s="43"/>
      <c r="W42" s="43"/>
      <c r="X42" s="43"/>
      <c r="Y42" s="43"/>
    </row>
    <row r="43">
      <c r="A43" s="138"/>
      <c r="B43" s="49"/>
      <c r="C43" s="147" t="s">
        <v>218</v>
      </c>
      <c r="D43" s="145">
        <f>'Expenses 2023'!F40</f>
        <v>820623</v>
      </c>
      <c r="E43" s="164">
        <f t="shared" si="1"/>
        <v>0.148259526</v>
      </c>
      <c r="F43" s="43"/>
      <c r="G43" s="43"/>
      <c r="H43" s="43"/>
      <c r="I43" s="43"/>
      <c r="J43" s="43"/>
      <c r="K43" s="43"/>
      <c r="L43" s="43"/>
      <c r="M43" s="43"/>
      <c r="N43" s="43"/>
      <c r="O43" s="43"/>
      <c r="P43" s="43"/>
      <c r="Q43" s="43"/>
      <c r="R43" s="43"/>
      <c r="S43" s="43"/>
      <c r="T43" s="43"/>
      <c r="U43" s="43"/>
      <c r="V43" s="43"/>
      <c r="W43" s="43"/>
      <c r="X43" s="43"/>
      <c r="Y43" s="43"/>
    </row>
    <row r="44">
      <c r="A44" s="138"/>
      <c r="B44" s="49"/>
      <c r="C44" s="144" t="s">
        <v>182</v>
      </c>
      <c r="D44" s="145">
        <f>sum(D41:D43)</f>
        <v>5535044</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219</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220</v>
      </c>
      <c r="C47" s="144" t="s">
        <v>221</v>
      </c>
      <c r="D47" s="145">
        <f>'Revenues 2023'!F9</f>
        <v>6837742</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222</v>
      </c>
      <c r="D48" s="145">
        <f>'Expenses 2023'!F40</f>
        <v>820623</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223</v>
      </c>
      <c r="D49" s="165">
        <f>if(D48=0, "$0",D47/D48)</f>
        <v>8.33237918</v>
      </c>
      <c r="E49" s="149" t="s">
        <v>224</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225</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226</v>
      </c>
      <c r="C52" s="144" t="s">
        <v>227</v>
      </c>
      <c r="D52" s="145">
        <f>sum('Balance Sheet 2023'!E2:E10)</f>
        <v>5037686</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228</v>
      </c>
      <c r="D53" s="145">
        <f>sum('Balance Sheet 2023'!E19:E22)</f>
        <v>346449</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229</v>
      </c>
      <c r="D54" s="167">
        <f>D52/D53</f>
        <v>14.54091656</v>
      </c>
      <c r="E54" s="149" t="s">
        <v>230</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231</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232</v>
      </c>
      <c r="C57" s="144" t="s">
        <v>233</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234</v>
      </c>
      <c r="D58" s="145">
        <f>'Balance Sheet 2023'!E18</f>
        <v>65539781</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235</v>
      </c>
      <c r="D59" s="168">
        <f>D57/D58</f>
        <v>0</v>
      </c>
      <c r="E59" s="149" t="s">
        <v>236</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NEW JERSEY CONSERVATION FOUNDATION</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288529.0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857778.0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5091955.0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930419.0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6238262</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555791.0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52328.0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52328</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52328</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240</v>
      </c>
      <c r="D26" s="50">
        <v>4451495.0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4108260.0</v>
      </c>
      <c r="E27" s="50">
        <v>1118775.0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343235</v>
      </c>
      <c r="E28" s="75">
        <f t="shared" si="2"/>
        <v>-1118775</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-775540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133721.0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155577.0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-21856</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184179.0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184179</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6233164</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NEW JERSEY CONSERVATION FOUNDATION</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1620383</v>
      </c>
      <c r="D3" s="99">
        <v>1620383.0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315326</v>
      </c>
      <c r="D7" s="99">
        <v>203385.0</v>
      </c>
      <c r="E7" s="99">
        <v>48876.0</v>
      </c>
      <c r="F7" s="99">
        <v>63065.0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2154680</v>
      </c>
      <c r="D9" s="99">
        <v>1389769.0</v>
      </c>
      <c r="E9" s="99">
        <v>333975.0</v>
      </c>
      <c r="F9" s="99">
        <v>430936.0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101055</v>
      </c>
      <c r="D10" s="99">
        <v>65181.0</v>
      </c>
      <c r="E10" s="99">
        <v>15663.0</v>
      </c>
      <c r="F10" s="99">
        <v>20211.0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245263</v>
      </c>
      <c r="D11" s="99">
        <v>158194.0</v>
      </c>
      <c r="E11" s="99">
        <v>38016.0</v>
      </c>
      <c r="F11" s="99">
        <v>49053.0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178525</v>
      </c>
      <c r="D12" s="99">
        <v>115149.0</v>
      </c>
      <c r="E12" s="99">
        <v>27671.0</v>
      </c>
      <c r="F12" s="99">
        <v>35705.0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35580</v>
      </c>
      <c r="D15" s="99">
        <v>29224.0</v>
      </c>
      <c r="E15" s="99">
        <v>6356.0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48200</v>
      </c>
      <c r="D16" s="99">
        <v>0.0</v>
      </c>
      <c r="E16" s="99">
        <v>48200.0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5000</v>
      </c>
      <c r="D17" s="99">
        <v>5000.0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517471</v>
      </c>
      <c r="D20" s="99">
        <v>431396.0</v>
      </c>
      <c r="E20" s="99">
        <v>2704.0</v>
      </c>
      <c r="F20" s="99">
        <v>83371.0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114368</v>
      </c>
      <c r="D22" s="99">
        <v>57815.0</v>
      </c>
      <c r="E22" s="99">
        <v>8786.0</v>
      </c>
      <c r="F22" s="99">
        <v>47767.0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83283</v>
      </c>
      <c r="D23" s="99">
        <v>57104.0</v>
      </c>
      <c r="E23" s="99">
        <v>11343.0</v>
      </c>
      <c r="F23" s="99">
        <v>14836.0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68431</v>
      </c>
      <c r="D25" s="99">
        <v>50881.0</v>
      </c>
      <c r="E25" s="99">
        <v>7663.0</v>
      </c>
      <c r="F25" s="99">
        <v>9887.0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34724</v>
      </c>
      <c r="D26" s="99">
        <v>27577.0</v>
      </c>
      <c r="E26" s="99">
        <v>617.0</v>
      </c>
      <c r="F26" s="99">
        <v>6530.0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22935</v>
      </c>
      <c r="D28" s="99">
        <v>15330.0</v>
      </c>
      <c r="E28" s="99">
        <v>3070.0</v>
      </c>
      <c r="F28" s="99">
        <v>4535.0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312</v>
      </c>
      <c r="D29" s="99">
        <v>201.0</v>
      </c>
      <c r="E29" s="99">
        <v>48.0</v>
      </c>
      <c r="F29" s="99">
        <v>63.0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18780</v>
      </c>
      <c r="D31" s="99">
        <v>12113.0</v>
      </c>
      <c r="E31" s="99">
        <v>2911.0</v>
      </c>
      <c r="F31" s="99">
        <v>3756.0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99475</v>
      </c>
      <c r="D32" s="99">
        <v>66699.0</v>
      </c>
      <c r="E32" s="99">
        <v>14311.0</v>
      </c>
      <c r="F32" s="99">
        <v>18465.0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96</v>
      </c>
      <c r="C34" s="98">
        <f t="shared" si="1"/>
        <v>116375</v>
      </c>
      <c r="D34" s="99">
        <v>76930.0</v>
      </c>
      <c r="E34" s="99">
        <v>19308.0</v>
      </c>
      <c r="F34" s="99">
        <v>20137.0</v>
      </c>
      <c r="G34" s="43"/>
      <c r="H34" s="43"/>
      <c r="I34" s="43"/>
      <c r="J34" s="43"/>
      <c r="K34" s="43"/>
      <c r="L34" s="43"/>
      <c r="M34" s="43"/>
      <c r="N34" s="43"/>
      <c r="O34" s="43"/>
      <c r="P34" s="43"/>
      <c r="Q34" s="43"/>
      <c r="R34" s="43"/>
      <c r="S34" s="43"/>
      <c r="T34" s="43"/>
      <c r="U34" s="43"/>
      <c r="V34" s="43"/>
      <c r="W34" s="43"/>
      <c r="X34" s="43"/>
      <c r="Y34" s="43"/>
      <c r="Z34" s="43"/>
    </row>
    <row r="35">
      <c r="A35" s="45" t="s">
        <v>48</v>
      </c>
      <c r="B35" s="102" t="s">
        <v>134</v>
      </c>
      <c r="C35" s="98">
        <f t="shared" si="1"/>
        <v>45357</v>
      </c>
      <c r="D35" s="99">
        <v>45357.0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135</v>
      </c>
      <c r="C36" s="98">
        <f t="shared" si="1"/>
        <v>35129</v>
      </c>
      <c r="D36" s="99">
        <v>35129.0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136</v>
      </c>
      <c r="C37" s="98">
        <f t="shared" si="1"/>
        <v>11958</v>
      </c>
      <c r="D37" s="99">
        <v>7713.0</v>
      </c>
      <c r="E37" s="99">
        <v>1853.0</v>
      </c>
      <c r="F37" s="99">
        <v>2392.0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1252</v>
      </c>
      <c r="D38" s="99">
        <v>0.0</v>
      </c>
      <c r="E38" s="99">
        <v>1252.0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3">
        <f t="shared" ref="C40:F40" si="2">sum(C3:C39)</f>
        <v>5873862</v>
      </c>
      <c r="D40" s="103">
        <f t="shared" si="2"/>
        <v>4470530</v>
      </c>
      <c r="E40" s="103">
        <f t="shared" si="2"/>
        <v>592623</v>
      </c>
      <c r="F40" s="103">
        <f t="shared" si="2"/>
        <v>810709</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NEW JERSEY CONSERVATION FOUNDATION</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139</v>
      </c>
      <c r="B2" s="45">
        <v>1.0</v>
      </c>
      <c r="C2" s="46" t="s">
        <v>140</v>
      </c>
      <c r="D2" s="110"/>
      <c r="E2" s="111">
        <v>13116.0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2"/>
      <c r="E3" s="111">
        <v>4246782.0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0"/>
      <c r="E4" s="111">
        <v>817327.0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2"/>
      <c r="E5" s="111">
        <v>521143.0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0"/>
      <c r="E10" s="111">
        <v>200072.0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1">
        <v>4.2059662E7</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1">
        <v>228434.0</v>
      </c>
      <c r="E12" s="108">
        <f>D11-D12</f>
        <v>41831228</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2"/>
      <c r="E13" s="111">
        <v>1.9705043E7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2"/>
      <c r="E17" s="111">
        <v>200003.0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3"/>
      <c r="E18" s="114">
        <f>sum(E2:E17)</f>
        <v>67534714</v>
      </c>
      <c r="F18" s="43"/>
      <c r="G18" s="43"/>
      <c r="H18" s="43"/>
      <c r="I18" s="43"/>
      <c r="J18" s="43"/>
      <c r="K18" s="43"/>
      <c r="L18" s="43"/>
      <c r="M18" s="43"/>
      <c r="N18" s="43"/>
      <c r="O18" s="43"/>
      <c r="P18" s="43"/>
      <c r="Q18" s="43"/>
      <c r="R18" s="43"/>
      <c r="S18" s="43"/>
      <c r="T18" s="43"/>
      <c r="U18" s="43"/>
      <c r="V18" s="43"/>
      <c r="W18" s="43"/>
      <c r="X18" s="43"/>
      <c r="Y18" s="43"/>
      <c r="Z18" s="43"/>
    </row>
    <row r="19">
      <c r="A19" s="44" t="s">
        <v>159</v>
      </c>
      <c r="B19" s="115">
        <v>17.0</v>
      </c>
      <c r="C19" s="116" t="s">
        <v>160</v>
      </c>
      <c r="D19" s="117"/>
      <c r="E19" s="111">
        <v>390046.0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161</v>
      </c>
      <c r="D20" s="117"/>
      <c r="E20" s="111">
        <v>342711.0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162</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163</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164</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165</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166</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167</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168</v>
      </c>
      <c r="D27" s="117"/>
      <c r="E27" s="118">
        <v>102542.0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169</v>
      </c>
      <c r="D28" s="125"/>
      <c r="E28" s="126">
        <f>sum(E19:E27)</f>
        <v>835299</v>
      </c>
      <c r="F28" s="43"/>
      <c r="G28" s="43"/>
      <c r="H28" s="43"/>
      <c r="I28" s="43"/>
      <c r="J28" s="43"/>
      <c r="K28" s="43"/>
      <c r="L28" s="43"/>
      <c r="M28" s="43"/>
      <c r="N28" s="43"/>
      <c r="O28" s="43"/>
      <c r="P28" s="43"/>
      <c r="Q28" s="43"/>
      <c r="R28" s="43"/>
      <c r="S28" s="43"/>
      <c r="T28" s="43"/>
      <c r="U28" s="43"/>
      <c r="V28" s="43"/>
      <c r="W28" s="43"/>
      <c r="X28" s="43"/>
      <c r="Y28" s="43"/>
      <c r="Z28" s="43"/>
    </row>
    <row r="29">
      <c r="A29" s="65" t="s">
        <v>170</v>
      </c>
      <c r="B29" s="127"/>
      <c r="C29" s="128" t="s">
        <v>171</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172</v>
      </c>
      <c r="D30" s="117"/>
      <c r="E30" s="111">
        <v>5.8200149E7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173</v>
      </c>
      <c r="D31" s="117"/>
      <c r="E31" s="111">
        <v>8499266.0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174</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175</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176</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177</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178</v>
      </c>
      <c r="D36" s="131"/>
      <c r="E36" s="126">
        <f>sum(E30:E35)</f>
        <v>66699415</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179</v>
      </c>
      <c r="D37" s="135"/>
      <c r="E37" s="136">
        <f>E36+E28</f>
        <v>67534714</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NEW JERSEY CONSERVATION FOUNDATION</v>
      </c>
      <c r="B1" s="2">
        <f>'Revenues 2024'!C1</f>
        <v>2024</v>
      </c>
      <c r="C1" s="176"/>
      <c r="D1" s="138"/>
      <c r="E1" s="139"/>
      <c r="F1" s="43"/>
      <c r="G1" s="43"/>
      <c r="H1" s="43"/>
      <c r="I1" s="43"/>
      <c r="J1" s="43"/>
      <c r="K1" s="43"/>
      <c r="L1" s="43"/>
      <c r="M1" s="43"/>
      <c r="N1" s="43"/>
      <c r="O1" s="43"/>
      <c r="P1" s="43"/>
      <c r="Q1" s="43"/>
      <c r="R1" s="43"/>
      <c r="S1" s="43"/>
      <c r="T1" s="43"/>
      <c r="U1" s="43"/>
      <c r="V1" s="43"/>
      <c r="W1" s="43"/>
      <c r="X1" s="43"/>
      <c r="Y1" s="43"/>
    </row>
    <row r="2">
      <c r="A2" s="140" t="s">
        <v>180</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181</v>
      </c>
      <c r="C3" s="144" t="s">
        <v>182</v>
      </c>
      <c r="D3" s="145">
        <f>'Expenses 2024'!C40</f>
        <v>5873862</v>
      </c>
      <c r="E3" s="146"/>
      <c r="F3" s="43"/>
      <c r="G3" s="43"/>
      <c r="H3" s="43"/>
      <c r="I3" s="43"/>
      <c r="J3" s="43"/>
      <c r="K3" s="43"/>
      <c r="L3" s="43"/>
      <c r="M3" s="43"/>
      <c r="N3" s="43"/>
      <c r="O3" s="43"/>
      <c r="P3" s="43"/>
      <c r="Q3" s="43"/>
      <c r="R3" s="43"/>
      <c r="S3" s="43"/>
      <c r="T3" s="43"/>
      <c r="U3" s="43"/>
      <c r="V3" s="43"/>
      <c r="W3" s="43"/>
      <c r="X3" s="43"/>
      <c r="Y3" s="43"/>
    </row>
    <row r="4">
      <c r="A4" s="138"/>
      <c r="B4" s="49"/>
      <c r="C4" s="144" t="s">
        <v>183</v>
      </c>
      <c r="D4" s="145">
        <f>'Expenses 2024'!C31</f>
        <v>18780</v>
      </c>
      <c r="E4" s="146"/>
      <c r="F4" s="43"/>
      <c r="G4" s="43"/>
      <c r="H4" s="43"/>
      <c r="I4" s="43"/>
      <c r="J4" s="43"/>
      <c r="K4" s="43"/>
      <c r="L4" s="43"/>
      <c r="M4" s="43"/>
      <c r="N4" s="43"/>
      <c r="O4" s="43"/>
      <c r="P4" s="43"/>
      <c r="Q4" s="43"/>
      <c r="R4" s="43"/>
      <c r="S4" s="43"/>
      <c r="T4" s="43"/>
      <c r="U4" s="43"/>
      <c r="V4" s="43"/>
      <c r="W4" s="43"/>
      <c r="X4" s="43"/>
      <c r="Y4" s="43"/>
    </row>
    <row r="5">
      <c r="A5" s="138"/>
      <c r="B5" s="49"/>
      <c r="C5" s="144" t="s">
        <v>184</v>
      </c>
      <c r="D5" s="145">
        <f>D3-D4</f>
        <v>5855082</v>
      </c>
      <c r="E5" s="146"/>
      <c r="F5" s="43"/>
      <c r="G5" s="43"/>
      <c r="H5" s="43"/>
      <c r="I5" s="43"/>
      <c r="J5" s="43"/>
      <c r="K5" s="43"/>
      <c r="L5" s="43"/>
      <c r="M5" s="43"/>
      <c r="N5" s="43"/>
      <c r="O5" s="43"/>
      <c r="P5" s="43"/>
      <c r="Q5" s="43"/>
      <c r="R5" s="43"/>
      <c r="S5" s="43"/>
      <c r="T5" s="43"/>
      <c r="U5" s="43"/>
      <c r="V5" s="43"/>
      <c r="W5" s="43"/>
      <c r="X5" s="43"/>
      <c r="Y5" s="43"/>
    </row>
    <row r="6">
      <c r="A6" s="138"/>
      <c r="B6" s="49"/>
      <c r="C6" s="144" t="s">
        <v>185</v>
      </c>
      <c r="D6" s="145">
        <f>D5/12</f>
        <v>487923.5</v>
      </c>
      <c r="E6" s="146"/>
      <c r="F6" s="43"/>
      <c r="G6" s="43"/>
      <c r="H6" s="43"/>
      <c r="I6" s="43"/>
      <c r="J6" s="43"/>
      <c r="K6" s="43"/>
      <c r="L6" s="43"/>
      <c r="M6" s="43"/>
      <c r="N6" s="43"/>
      <c r="O6" s="43"/>
      <c r="P6" s="43"/>
      <c r="Q6" s="43"/>
      <c r="R6" s="43"/>
      <c r="S6" s="43"/>
      <c r="T6" s="43"/>
      <c r="U6" s="43"/>
      <c r="V6" s="43"/>
      <c r="W6" s="43"/>
      <c r="X6" s="43"/>
      <c r="Y6" s="43"/>
    </row>
    <row r="7">
      <c r="A7" s="138"/>
      <c r="B7" s="49"/>
      <c r="C7" s="144" t="s">
        <v>186</v>
      </c>
      <c r="D7" s="75">
        <f>'Balance Sheet 2024'!E2+'Balance Sheet 2024'!E3</f>
        <v>4259898</v>
      </c>
      <c r="E7" s="146"/>
      <c r="F7" s="43"/>
      <c r="G7" s="43"/>
      <c r="H7" s="43"/>
      <c r="I7" s="43"/>
      <c r="J7" s="43"/>
      <c r="K7" s="43"/>
      <c r="L7" s="43"/>
      <c r="M7" s="43"/>
      <c r="N7" s="43"/>
      <c r="O7" s="43"/>
      <c r="P7" s="43"/>
      <c r="Q7" s="43"/>
      <c r="R7" s="43"/>
      <c r="S7" s="43"/>
      <c r="T7" s="43"/>
      <c r="U7" s="43"/>
      <c r="V7" s="43"/>
      <c r="W7" s="43"/>
      <c r="X7" s="43"/>
      <c r="Y7" s="43"/>
    </row>
    <row r="8">
      <c r="A8" s="138"/>
      <c r="B8" s="49"/>
      <c r="C8" s="147" t="s">
        <v>180</v>
      </c>
      <c r="D8" s="148">
        <f>D7/D6</f>
        <v>8.73066782</v>
      </c>
      <c r="E8" s="149" t="s">
        <v>187</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188</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189</v>
      </c>
      <c r="C11" s="144" t="s">
        <v>190</v>
      </c>
      <c r="D11" s="75">
        <f>'Balance Sheet 2024'!E30</f>
        <v>58200149</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191</v>
      </c>
      <c r="D12" s="75">
        <f>'Expenses 2024'!C40</f>
        <v>5873862</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192</v>
      </c>
      <c r="D13" s="145">
        <f>D12/12</f>
        <v>489488.5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188</v>
      </c>
      <c r="D14" s="148">
        <f>D11/D13</f>
        <v>118.8999313</v>
      </c>
      <c r="E14" s="149" t="s">
        <v>187</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193</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194</v>
      </c>
      <c r="C17" s="144" t="s">
        <v>195</v>
      </c>
      <c r="D17" s="75">
        <f>sum('Balance Sheet 2024'!E13:E15)</f>
        <v>19705043</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191</v>
      </c>
      <c r="D18" s="75">
        <f>'Expenses 2024'!C40</f>
        <v>5873862</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192</v>
      </c>
      <c r="D19" s="145">
        <f>D18/12</f>
        <v>489488.5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196</v>
      </c>
      <c r="D20" s="148">
        <f>D17/D19</f>
        <v>40.25639622</v>
      </c>
      <c r="E20" s="149" t="s">
        <v>187</v>
      </c>
      <c r="F20" s="43"/>
      <c r="G20" s="43"/>
      <c r="H20" s="43"/>
      <c r="I20" s="43"/>
      <c r="J20" s="43"/>
      <c r="K20" s="43"/>
      <c r="L20" s="43"/>
      <c r="M20" s="43"/>
      <c r="N20" s="43"/>
      <c r="O20" s="43"/>
      <c r="P20" s="43"/>
      <c r="Q20" s="43"/>
      <c r="R20" s="43"/>
      <c r="S20" s="43"/>
      <c r="T20" s="43"/>
      <c r="U20" s="43"/>
      <c r="V20" s="43"/>
      <c r="W20" s="43"/>
      <c r="X20" s="43"/>
      <c r="Y20" s="43"/>
    </row>
    <row r="21">
      <c r="A21" s="138"/>
      <c r="B21" s="49"/>
      <c r="C21" s="153" t="s">
        <v>197</v>
      </c>
      <c r="D21" s="154">
        <f>D20+D8</f>
        <v>48.98706404</v>
      </c>
      <c r="E21" s="155" t="s">
        <v>187</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198</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199</v>
      </c>
      <c r="C24" s="159"/>
      <c r="D24" s="160">
        <f>max('Revenues 2024'!E2:E7,'Revenues 2024'!F10:F15)</f>
        <v>5091955</v>
      </c>
      <c r="E24" s="161" t="s">
        <v>200</v>
      </c>
      <c r="F24" s="43"/>
      <c r="G24" s="43"/>
      <c r="H24" s="43"/>
      <c r="I24" s="43"/>
      <c r="J24" s="43"/>
      <c r="K24" s="43"/>
      <c r="L24" s="43"/>
      <c r="M24" s="43"/>
      <c r="N24" s="43"/>
      <c r="O24" s="43"/>
      <c r="P24" s="43"/>
      <c r="Q24" s="43"/>
      <c r="R24" s="43"/>
      <c r="S24" s="43"/>
      <c r="T24" s="43"/>
      <c r="U24" s="43"/>
      <c r="V24" s="43"/>
      <c r="W24" s="43"/>
      <c r="X24" s="43"/>
      <c r="Y24" s="43"/>
    </row>
    <row r="25">
      <c r="A25" s="138"/>
      <c r="B25" s="49"/>
      <c r="C25" s="144" t="s">
        <v>201</v>
      </c>
      <c r="D25" s="145">
        <f>'Revenues 2024'!F44</f>
        <v>6233164</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198</v>
      </c>
      <c r="D26" s="162">
        <f>D24/D25</f>
        <v>0.8169133686</v>
      </c>
      <c r="E26" s="149" t="s">
        <v>202</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203</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204</v>
      </c>
      <c r="C29" s="144" t="s">
        <v>205</v>
      </c>
      <c r="D29" s="75">
        <f>SUM('Expenses 2024'!C7:C9)</f>
        <v>2470006</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206</v>
      </c>
      <c r="D30" s="75">
        <f>SUM('Expenses 2024'!C10:C12)</f>
        <v>524843</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207</v>
      </c>
      <c r="D31" s="75">
        <f>sum(D29:D30)</f>
        <v>2994849</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182</v>
      </c>
      <c r="D32" s="75">
        <f>'Expenses 2024'!C40</f>
        <v>5873862</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208</v>
      </c>
      <c r="D33" s="162">
        <f>D31/D32</f>
        <v>0.5098602929</v>
      </c>
      <c r="E33" s="149" t="s">
        <v>209</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210</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211</v>
      </c>
      <c r="C36" s="144" t="s">
        <v>212</v>
      </c>
      <c r="D36" s="75">
        <f>SUM('Expenses 2024'!C10:C11)</f>
        <v>346318</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205</v>
      </c>
      <c r="D37" s="75">
        <f>SUM('Expenses 2024'!C7:C9)</f>
        <v>2470006</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210</v>
      </c>
      <c r="D38" s="162">
        <f>D36/D37</f>
        <v>0.140209376</v>
      </c>
      <c r="E38" s="149" t="s">
        <v>213</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214</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215</v>
      </c>
      <c r="C41" s="147" t="s">
        <v>241</v>
      </c>
      <c r="D41" s="75">
        <f>'Expenses 2024'!D40</f>
        <v>4470530</v>
      </c>
      <c r="E41" s="164">
        <f t="shared" ref="E41:E44" si="1">D41/$D$44</f>
        <v>0.7610887011</v>
      </c>
      <c r="F41" s="43"/>
      <c r="G41" s="43"/>
      <c r="H41" s="43"/>
      <c r="I41" s="43"/>
      <c r="J41" s="43"/>
      <c r="K41" s="43"/>
      <c r="L41" s="43"/>
      <c r="M41" s="43"/>
      <c r="N41" s="43"/>
      <c r="O41" s="43"/>
      <c r="P41" s="43"/>
      <c r="Q41" s="43"/>
      <c r="R41" s="43"/>
      <c r="S41" s="43"/>
      <c r="T41" s="43"/>
      <c r="U41" s="43"/>
      <c r="V41" s="43"/>
      <c r="W41" s="43"/>
      <c r="X41" s="43"/>
      <c r="Y41" s="43"/>
    </row>
    <row r="42">
      <c r="A42" s="138"/>
      <c r="B42" s="49"/>
      <c r="C42" s="147" t="s">
        <v>217</v>
      </c>
      <c r="D42" s="145">
        <f>'Expenses 2024'!E40</f>
        <v>592623</v>
      </c>
      <c r="E42" s="164">
        <f t="shared" si="1"/>
        <v>0.1008915429</v>
      </c>
      <c r="F42" s="43"/>
      <c r="G42" s="43"/>
      <c r="H42" s="43"/>
      <c r="I42" s="43"/>
      <c r="J42" s="43"/>
      <c r="K42" s="43"/>
      <c r="L42" s="43"/>
      <c r="M42" s="43"/>
      <c r="N42" s="43"/>
      <c r="O42" s="43"/>
      <c r="P42" s="43"/>
      <c r="Q42" s="43"/>
      <c r="R42" s="43"/>
      <c r="S42" s="43"/>
      <c r="T42" s="43"/>
      <c r="U42" s="43"/>
      <c r="V42" s="43"/>
      <c r="W42" s="43"/>
      <c r="X42" s="43"/>
      <c r="Y42" s="43"/>
    </row>
    <row r="43">
      <c r="A43" s="138"/>
      <c r="B43" s="49"/>
      <c r="C43" s="147" t="s">
        <v>218</v>
      </c>
      <c r="D43" s="145">
        <f>'Expenses 2024'!F40</f>
        <v>810709</v>
      </c>
      <c r="E43" s="164">
        <f t="shared" si="1"/>
        <v>0.138019756</v>
      </c>
      <c r="F43" s="43"/>
      <c r="G43" s="43"/>
      <c r="H43" s="43"/>
      <c r="I43" s="43"/>
      <c r="J43" s="43"/>
      <c r="K43" s="43"/>
      <c r="L43" s="43"/>
      <c r="M43" s="43"/>
      <c r="N43" s="43"/>
      <c r="O43" s="43"/>
      <c r="P43" s="43"/>
      <c r="Q43" s="43"/>
      <c r="R43" s="43"/>
      <c r="S43" s="43"/>
      <c r="T43" s="43"/>
      <c r="U43" s="43"/>
      <c r="V43" s="43"/>
      <c r="W43" s="43"/>
      <c r="X43" s="43"/>
      <c r="Y43" s="43"/>
    </row>
    <row r="44">
      <c r="A44" s="138"/>
      <c r="B44" s="49"/>
      <c r="C44" s="144" t="s">
        <v>182</v>
      </c>
      <c r="D44" s="145">
        <f>sum(D41:D43)</f>
        <v>5873862</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219</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220</v>
      </c>
      <c r="C47" s="144" t="s">
        <v>221</v>
      </c>
      <c r="D47" s="145">
        <f>'Revenues 2024'!F9</f>
        <v>6238262</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222</v>
      </c>
      <c r="D48" s="145">
        <f>'Expenses 2024'!F40</f>
        <v>810709</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223</v>
      </c>
      <c r="D49" s="165">
        <f>if(D48=0, "$0",D47/D48)</f>
        <v>7.69482268</v>
      </c>
      <c r="E49" s="149" t="s">
        <v>224</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225</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226</v>
      </c>
      <c r="C52" s="144" t="s">
        <v>227</v>
      </c>
      <c r="D52" s="145">
        <f>sum('Balance Sheet 2024'!E2:E10)</f>
        <v>5798440</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228</v>
      </c>
      <c r="D53" s="145">
        <f>sum('Balance Sheet 2024'!E19:E22)</f>
        <v>732757</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229</v>
      </c>
      <c r="D54" s="167">
        <f>D52/D53</f>
        <v>7.913182679</v>
      </c>
      <c r="E54" s="149" t="s">
        <v>230</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231</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232</v>
      </c>
      <c r="C57" s="144" t="s">
        <v>233</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234</v>
      </c>
      <c r="D58" s="145">
        <f>'Balance Sheet 2024'!E18</f>
        <v>67534714</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235</v>
      </c>
      <c r="D59" s="168">
        <f>D57/D58</f>
        <v>0</v>
      </c>
      <c r="E59" s="149" t="s">
        <v>236</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NEW JERSEY CONSERVATION FOUNDATION</v>
      </c>
      <c r="B1" s="2" t="s">
        <v>242</v>
      </c>
      <c r="C1" s="138"/>
      <c r="D1" s="138"/>
      <c r="E1" s="138"/>
      <c r="F1" s="139"/>
      <c r="G1" s="139"/>
      <c r="H1" s="139"/>
      <c r="I1" s="43"/>
      <c r="J1" s="43"/>
      <c r="K1" s="43"/>
      <c r="L1" s="43"/>
      <c r="M1" s="43"/>
      <c r="N1" s="43"/>
      <c r="O1" s="43"/>
      <c r="P1" s="43"/>
      <c r="Q1" s="43"/>
      <c r="R1" s="43"/>
      <c r="S1" s="43"/>
      <c r="T1" s="43"/>
      <c r="U1" s="43"/>
      <c r="V1" s="43"/>
      <c r="W1" s="43"/>
      <c r="X1" s="43"/>
      <c r="Y1" s="43"/>
    </row>
    <row r="2">
      <c r="A2" s="140" t="s">
        <v>180</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181</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243</v>
      </c>
      <c r="E4" s="45" t="s">
        <v>244</v>
      </c>
      <c r="F4" s="45" t="s">
        <v>245</v>
      </c>
      <c r="G4" s="59" t="s">
        <v>246</v>
      </c>
      <c r="H4" s="59"/>
      <c r="I4" s="43"/>
      <c r="J4" s="43"/>
      <c r="K4" s="43"/>
      <c r="L4" s="43"/>
      <c r="M4" s="43"/>
      <c r="N4" s="43"/>
      <c r="O4" s="43"/>
      <c r="P4" s="43"/>
      <c r="Q4" s="43"/>
      <c r="R4" s="43"/>
      <c r="S4" s="43"/>
      <c r="T4" s="43"/>
      <c r="U4" s="43"/>
      <c r="V4" s="43"/>
      <c r="W4" s="43"/>
      <c r="X4" s="43"/>
      <c r="Y4" s="43"/>
    </row>
    <row r="5">
      <c r="A5" s="138"/>
      <c r="B5" s="49"/>
      <c r="C5" s="147" t="s">
        <v>180</v>
      </c>
      <c r="D5" s="177">
        <f>'Ratios 2022'!D8</f>
        <v>7.797553758</v>
      </c>
      <c r="E5" s="177">
        <f>'Ratios 2023'!D8</f>
        <v>9.377094021</v>
      </c>
      <c r="F5" s="177">
        <f>'Ratios 2024'!D8</f>
        <v>8.73066782</v>
      </c>
      <c r="G5" s="177">
        <f>average(D5:F5)</f>
        <v>8.6351052</v>
      </c>
      <c r="H5" s="149" t="s">
        <v>187</v>
      </c>
      <c r="I5" s="43"/>
      <c r="J5" s="43"/>
      <c r="K5" s="43"/>
      <c r="L5" s="43"/>
      <c r="M5" s="43"/>
      <c r="N5" s="43"/>
      <c r="O5" s="43"/>
      <c r="P5" s="43"/>
      <c r="Q5" s="43"/>
      <c r="R5" s="43"/>
      <c r="S5" s="43"/>
      <c r="T5" s="43"/>
      <c r="U5" s="43"/>
      <c r="V5" s="43"/>
      <c r="W5" s="43"/>
      <c r="X5" s="43"/>
      <c r="Y5" s="43"/>
    </row>
    <row r="6">
      <c r="A6" s="138"/>
      <c r="B6" s="52"/>
      <c r="C6" s="45"/>
      <c r="D6" s="45"/>
      <c r="E6" s="45"/>
      <c r="F6" s="178"/>
      <c r="G6" s="178"/>
      <c r="H6" s="178"/>
      <c r="I6" s="43"/>
      <c r="J6" s="43"/>
      <c r="K6" s="43"/>
      <c r="L6" s="43"/>
      <c r="M6" s="43"/>
      <c r="N6" s="43"/>
      <c r="O6" s="43"/>
      <c r="P6" s="43"/>
      <c r="Q6" s="43"/>
      <c r="R6" s="43"/>
      <c r="S6" s="43"/>
      <c r="T6" s="43"/>
      <c r="U6" s="43"/>
      <c r="V6" s="43"/>
      <c r="W6" s="43"/>
      <c r="X6" s="43"/>
      <c r="Y6" s="43"/>
    </row>
    <row r="7">
      <c r="A7" s="140" t="s">
        <v>188</v>
      </c>
      <c r="B7" s="5"/>
      <c r="C7" s="179"/>
      <c r="D7" s="179"/>
      <c r="E7" s="179"/>
      <c r="F7" s="179"/>
      <c r="G7" s="179"/>
      <c r="H7" s="179"/>
      <c r="I7" s="43"/>
      <c r="J7" s="43"/>
      <c r="K7" s="43"/>
      <c r="L7" s="43"/>
      <c r="M7" s="43"/>
      <c r="N7" s="43"/>
      <c r="O7" s="43"/>
      <c r="P7" s="43"/>
      <c r="Q7" s="43"/>
      <c r="R7" s="43"/>
      <c r="S7" s="43"/>
      <c r="T7" s="43"/>
      <c r="U7" s="43"/>
      <c r="V7" s="43"/>
      <c r="W7" s="43"/>
      <c r="X7" s="43"/>
      <c r="Y7" s="43"/>
    </row>
    <row r="8">
      <c r="A8" s="138"/>
      <c r="B8" s="143" t="s">
        <v>189</v>
      </c>
      <c r="C8" s="71"/>
      <c r="D8" s="71"/>
      <c r="E8" s="178"/>
      <c r="F8" s="178"/>
      <c r="G8" s="178"/>
      <c r="H8" s="178"/>
      <c r="I8" s="43"/>
      <c r="J8" s="43"/>
      <c r="K8" s="43"/>
      <c r="L8" s="43"/>
      <c r="M8" s="43"/>
      <c r="N8" s="43"/>
      <c r="O8" s="43"/>
      <c r="P8" s="43"/>
      <c r="Q8" s="43"/>
      <c r="R8" s="43"/>
      <c r="S8" s="43"/>
      <c r="T8" s="43"/>
      <c r="U8" s="43"/>
      <c r="V8" s="43"/>
      <c r="W8" s="43"/>
      <c r="X8" s="43"/>
      <c r="Y8" s="43"/>
    </row>
    <row r="9">
      <c r="A9" s="138"/>
      <c r="B9" s="49"/>
      <c r="C9" s="45"/>
      <c r="D9" s="45" t="s">
        <v>243</v>
      </c>
      <c r="E9" s="45" t="s">
        <v>244</v>
      </c>
      <c r="F9" s="45" t="s">
        <v>245</v>
      </c>
      <c r="G9" s="59" t="s">
        <v>246</v>
      </c>
      <c r="H9" s="59"/>
      <c r="I9" s="43"/>
      <c r="J9" s="43"/>
      <c r="K9" s="43"/>
      <c r="L9" s="43"/>
      <c r="M9" s="43"/>
      <c r="N9" s="43"/>
      <c r="O9" s="43"/>
      <c r="P9" s="43"/>
      <c r="Q9" s="43"/>
      <c r="R9" s="43"/>
      <c r="S9" s="43"/>
      <c r="T9" s="43"/>
      <c r="U9" s="43"/>
      <c r="V9" s="43"/>
      <c r="W9" s="43"/>
      <c r="X9" s="43"/>
      <c r="Y9" s="43"/>
    </row>
    <row r="10">
      <c r="A10" s="138"/>
      <c r="B10" s="49"/>
      <c r="C10" s="147" t="s">
        <v>188</v>
      </c>
      <c r="D10" s="148">
        <f>'Ratios 2022'!D14</f>
        <v>118.2807909</v>
      </c>
      <c r="E10" s="148">
        <f>'Ratios 2023'!D14</f>
        <v>120.4185289</v>
      </c>
      <c r="F10" s="148">
        <f>'Ratios 2024'!D14</f>
        <v>118.8999313</v>
      </c>
      <c r="G10" s="177">
        <f>average(D10:F10)</f>
        <v>119.1997504</v>
      </c>
      <c r="H10" s="149" t="s">
        <v>187</v>
      </c>
      <c r="I10" s="43"/>
      <c r="J10" s="43"/>
      <c r="K10" s="43"/>
      <c r="L10" s="43"/>
      <c r="M10" s="43"/>
      <c r="N10" s="43"/>
      <c r="O10" s="43"/>
      <c r="P10" s="43"/>
      <c r="Q10" s="43"/>
      <c r="R10" s="43"/>
      <c r="S10" s="43"/>
      <c r="T10" s="43"/>
      <c r="U10" s="43"/>
      <c r="V10" s="43"/>
      <c r="W10" s="43"/>
      <c r="X10" s="43"/>
      <c r="Y10" s="43"/>
    </row>
    <row r="11">
      <c r="A11" s="138"/>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0" t="s">
        <v>193</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194</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243</v>
      </c>
      <c r="E14" s="45" t="s">
        <v>244</v>
      </c>
      <c r="F14" s="45" t="s">
        <v>245</v>
      </c>
      <c r="G14" s="59" t="s">
        <v>246</v>
      </c>
      <c r="H14" s="59"/>
      <c r="I14" s="43"/>
      <c r="J14" s="43"/>
      <c r="K14" s="43"/>
      <c r="L14" s="43"/>
      <c r="M14" s="43"/>
      <c r="N14" s="43"/>
      <c r="O14" s="43"/>
      <c r="P14" s="43"/>
      <c r="Q14" s="43"/>
      <c r="R14" s="43"/>
      <c r="S14" s="43"/>
      <c r="T14" s="43"/>
      <c r="U14" s="43"/>
      <c r="V14" s="43"/>
      <c r="W14" s="43"/>
      <c r="X14" s="43"/>
      <c r="Y14" s="43"/>
    </row>
    <row r="15">
      <c r="A15" s="138"/>
      <c r="B15" s="49"/>
      <c r="C15" s="147" t="s">
        <v>196</v>
      </c>
      <c r="D15" s="180">
        <f>'Ratios 2022'!D20</f>
        <v>34.0360952</v>
      </c>
      <c r="E15" s="180">
        <f>'Ratios 2023'!D20</f>
        <v>38.8236827</v>
      </c>
      <c r="F15" s="180">
        <f>'Ratios 2024'!D20</f>
        <v>40.25639622</v>
      </c>
      <c r="G15" s="177">
        <f>average(D15:F15)</f>
        <v>37.70539138</v>
      </c>
      <c r="H15" s="149" t="s">
        <v>187</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198</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199</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243</v>
      </c>
      <c r="E19" s="45" t="s">
        <v>244</v>
      </c>
      <c r="F19" s="45" t="s">
        <v>245</v>
      </c>
      <c r="G19" s="59" t="s">
        <v>246</v>
      </c>
      <c r="H19" s="59"/>
      <c r="I19" s="43"/>
      <c r="J19" s="43"/>
      <c r="K19" s="43"/>
      <c r="L19" s="43"/>
      <c r="M19" s="43"/>
      <c r="N19" s="43"/>
      <c r="O19" s="43"/>
      <c r="P19" s="43"/>
      <c r="Q19" s="43"/>
      <c r="R19" s="43"/>
      <c r="S19" s="43"/>
      <c r="T19" s="43"/>
      <c r="U19" s="43"/>
      <c r="V19" s="43"/>
      <c r="W19" s="43"/>
      <c r="X19" s="43"/>
      <c r="Y19" s="43"/>
    </row>
    <row r="20">
      <c r="A20" s="138"/>
      <c r="B20" s="49"/>
      <c r="C20" s="147" t="s">
        <v>198</v>
      </c>
      <c r="D20" s="162">
        <f>'Ratios 2022'!D26</f>
        <v>0.8795617374</v>
      </c>
      <c r="E20" s="162">
        <f>'Ratios 2023'!D26</f>
        <v>0.809651122</v>
      </c>
      <c r="F20" s="162">
        <f>'Ratios 2024'!D26</f>
        <v>0.8169133686</v>
      </c>
      <c r="G20" s="181">
        <f>average(D20:F20)</f>
        <v>0.8353754093</v>
      </c>
      <c r="H20" s="149" t="s">
        <v>202</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203</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204</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243</v>
      </c>
      <c r="E24" s="45" t="s">
        <v>244</v>
      </c>
      <c r="F24" s="45" t="s">
        <v>245</v>
      </c>
      <c r="G24" s="59" t="s">
        <v>246</v>
      </c>
      <c r="H24" s="59"/>
      <c r="I24" s="43"/>
      <c r="J24" s="43"/>
      <c r="K24" s="43"/>
      <c r="L24" s="43"/>
      <c r="M24" s="43"/>
      <c r="N24" s="43"/>
      <c r="O24" s="43"/>
      <c r="P24" s="43"/>
      <c r="Q24" s="43"/>
      <c r="R24" s="43"/>
      <c r="S24" s="43"/>
      <c r="T24" s="43"/>
      <c r="U24" s="43"/>
      <c r="V24" s="43"/>
      <c r="W24" s="43"/>
      <c r="X24" s="43"/>
      <c r="Y24" s="43"/>
    </row>
    <row r="25">
      <c r="A25" s="138"/>
      <c r="B25" s="49"/>
      <c r="C25" s="147" t="s">
        <v>208</v>
      </c>
      <c r="D25" s="162">
        <f>'Ratios 2022'!D33</f>
        <v>0.5138902226</v>
      </c>
      <c r="E25" s="162">
        <f>'Ratios 2023'!D33</f>
        <v>0.559314795</v>
      </c>
      <c r="F25" s="162">
        <f>'Ratios 2024'!D33</f>
        <v>0.5098602929</v>
      </c>
      <c r="G25" s="181">
        <f>average(D25:F25)</f>
        <v>0.5276884369</v>
      </c>
      <c r="H25" s="149" t="s">
        <v>209</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210</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211</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243</v>
      </c>
      <c r="E29" s="45" t="s">
        <v>244</v>
      </c>
      <c r="F29" s="45" t="s">
        <v>245</v>
      </c>
      <c r="G29" s="59" t="s">
        <v>246</v>
      </c>
      <c r="H29" s="59"/>
      <c r="I29" s="43"/>
      <c r="J29" s="43"/>
      <c r="K29" s="43"/>
      <c r="L29" s="43"/>
      <c r="M29" s="43"/>
      <c r="N29" s="43"/>
      <c r="O29" s="43"/>
      <c r="P29" s="43"/>
      <c r="Q29" s="43"/>
      <c r="R29" s="43"/>
      <c r="S29" s="43"/>
      <c r="T29" s="43"/>
      <c r="U29" s="43"/>
      <c r="V29" s="43"/>
      <c r="W29" s="43"/>
      <c r="X29" s="43"/>
      <c r="Y29" s="43"/>
    </row>
    <row r="30">
      <c r="A30" s="138"/>
      <c r="B30" s="49"/>
      <c r="C30" s="147" t="s">
        <v>210</v>
      </c>
      <c r="D30" s="162">
        <f>'Ratios 2022'!D38</f>
        <v>0.1409730181</v>
      </c>
      <c r="E30" s="162">
        <f>'Ratios 2023'!D38</f>
        <v>0.1306493368</v>
      </c>
      <c r="F30" s="162">
        <f>'Ratios 2024'!D38</f>
        <v>0.140209376</v>
      </c>
      <c r="G30" s="181">
        <f>average(D30:F30)</f>
        <v>0.1372772437</v>
      </c>
      <c r="H30" s="149" t="s">
        <v>213</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214</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215</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243</v>
      </c>
      <c r="E34" s="45" t="s">
        <v>244</v>
      </c>
      <c r="F34" s="45" t="s">
        <v>245</v>
      </c>
      <c r="G34" s="59" t="s">
        <v>246</v>
      </c>
      <c r="H34" s="59"/>
      <c r="I34" s="43"/>
      <c r="J34" s="43"/>
      <c r="K34" s="43"/>
      <c r="L34" s="43"/>
      <c r="M34" s="43"/>
      <c r="N34" s="43"/>
      <c r="O34" s="43"/>
      <c r="P34" s="43"/>
      <c r="Q34" s="43"/>
      <c r="R34" s="43"/>
      <c r="S34" s="43"/>
      <c r="T34" s="43"/>
      <c r="U34" s="43"/>
      <c r="V34" s="43"/>
      <c r="W34" s="43"/>
      <c r="X34" s="43"/>
      <c r="Y34" s="43"/>
    </row>
    <row r="35">
      <c r="A35" s="138"/>
      <c r="B35" s="49"/>
      <c r="C35" s="147" t="s">
        <v>247</v>
      </c>
      <c r="D35" s="162">
        <f>'Ratios 2022'!E41</f>
        <v>0.7568950449</v>
      </c>
      <c r="E35" s="162">
        <f>'Ratios 2023'!E41</f>
        <v>0.7524007036</v>
      </c>
      <c r="F35" s="162">
        <f>'Ratios 2024'!E41</f>
        <v>0.7610887011</v>
      </c>
      <c r="G35" s="181">
        <f t="shared" ref="G35:G37" si="1">average(D35:F35)</f>
        <v>0.7567948165</v>
      </c>
      <c r="H35" s="181"/>
      <c r="I35" s="43"/>
      <c r="J35" s="43"/>
      <c r="K35" s="43"/>
      <c r="L35" s="43"/>
      <c r="M35" s="43"/>
      <c r="N35" s="43"/>
      <c r="O35" s="43"/>
      <c r="P35" s="43"/>
      <c r="Q35" s="43"/>
      <c r="R35" s="43"/>
      <c r="S35" s="43"/>
      <c r="T35" s="43"/>
      <c r="U35" s="43"/>
      <c r="V35" s="43"/>
      <c r="W35" s="43"/>
      <c r="X35" s="43"/>
      <c r="Y35" s="43"/>
    </row>
    <row r="36">
      <c r="A36" s="138"/>
      <c r="B36" s="52"/>
      <c r="C36" s="147" t="s">
        <v>217</v>
      </c>
      <c r="D36" s="162">
        <f>'Ratios 2022'!E42</f>
        <v>0.09839390193</v>
      </c>
      <c r="E36" s="162">
        <f>'Ratios 2023'!E42</f>
        <v>0.09933977038</v>
      </c>
      <c r="F36" s="162">
        <f>'Ratios 2024'!E42</f>
        <v>0.1008915429</v>
      </c>
      <c r="G36" s="181">
        <f t="shared" si="1"/>
        <v>0.0995417384</v>
      </c>
      <c r="H36" s="181"/>
      <c r="I36" s="43"/>
      <c r="J36" s="43"/>
      <c r="K36" s="43"/>
      <c r="L36" s="43"/>
      <c r="M36" s="43"/>
      <c r="N36" s="43"/>
      <c r="O36" s="43"/>
      <c r="P36" s="43"/>
      <c r="Q36" s="43"/>
      <c r="R36" s="43"/>
      <c r="S36" s="43"/>
      <c r="T36" s="43"/>
      <c r="U36" s="43"/>
      <c r="V36" s="43"/>
      <c r="W36" s="43"/>
      <c r="X36" s="43"/>
      <c r="Y36" s="43"/>
    </row>
    <row r="37">
      <c r="A37" s="138"/>
      <c r="B37" s="182"/>
      <c r="C37" s="147" t="s">
        <v>218</v>
      </c>
      <c r="D37" s="162">
        <f>'Ratios 2022'!E43</f>
        <v>0.1447110532</v>
      </c>
      <c r="E37" s="162">
        <f>'Ratios 2023'!E43</f>
        <v>0.148259526</v>
      </c>
      <c r="F37" s="162">
        <f>'Ratios 2024'!E43</f>
        <v>0.138019756</v>
      </c>
      <c r="G37" s="181">
        <f t="shared" si="1"/>
        <v>0.1436634451</v>
      </c>
      <c r="H37" s="181"/>
      <c r="I37" s="43"/>
      <c r="J37" s="43"/>
      <c r="K37" s="43"/>
      <c r="L37" s="43"/>
      <c r="M37" s="43"/>
      <c r="N37" s="43"/>
      <c r="O37" s="43"/>
      <c r="P37" s="43"/>
      <c r="Q37" s="43"/>
      <c r="R37" s="43"/>
      <c r="S37" s="43"/>
      <c r="T37" s="43"/>
      <c r="U37" s="43"/>
      <c r="V37" s="43"/>
      <c r="W37" s="43"/>
      <c r="X37" s="43"/>
      <c r="Y37" s="43"/>
    </row>
    <row r="38">
      <c r="A38" s="138"/>
      <c r="B38" s="182"/>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219</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220</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243</v>
      </c>
      <c r="E41" s="45" t="s">
        <v>244</v>
      </c>
      <c r="F41" s="45" t="s">
        <v>245</v>
      </c>
      <c r="G41" s="59" t="s">
        <v>246</v>
      </c>
      <c r="H41" s="59"/>
      <c r="I41" s="43"/>
      <c r="J41" s="43"/>
      <c r="K41" s="43"/>
      <c r="L41" s="43"/>
      <c r="M41" s="43"/>
      <c r="N41" s="43"/>
      <c r="O41" s="43"/>
      <c r="P41" s="43"/>
      <c r="Q41" s="43"/>
      <c r="R41" s="43"/>
      <c r="S41" s="43"/>
      <c r="T41" s="43"/>
      <c r="U41" s="43"/>
      <c r="V41" s="43"/>
      <c r="W41" s="43"/>
      <c r="X41" s="43"/>
      <c r="Y41" s="43"/>
    </row>
    <row r="42">
      <c r="A42" s="138"/>
      <c r="B42" s="49"/>
      <c r="C42" s="147" t="s">
        <v>223</v>
      </c>
      <c r="D42" s="165">
        <f>'Ratios 2022'!D49</f>
        <v>11.32835825</v>
      </c>
      <c r="E42" s="165">
        <f>'Ratios 2023'!D49</f>
        <v>8.33237918</v>
      </c>
      <c r="F42" s="165">
        <f>'Ratios 2024'!D49</f>
        <v>7.69482268</v>
      </c>
      <c r="G42" s="183">
        <f>if((D42+E42+F42=0),0,(D42+E42+F42)/3)</f>
        <v>9.118520036</v>
      </c>
      <c r="H42" s="149" t="s">
        <v>224</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225</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226</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243</v>
      </c>
      <c r="E46" s="45" t="s">
        <v>244</v>
      </c>
      <c r="F46" s="45" t="s">
        <v>245</v>
      </c>
      <c r="G46" s="59" t="s">
        <v>246</v>
      </c>
      <c r="H46" s="59"/>
      <c r="I46" s="43"/>
      <c r="J46" s="43"/>
      <c r="K46" s="43"/>
      <c r="L46" s="43"/>
      <c r="M46" s="43"/>
      <c r="N46" s="43"/>
      <c r="O46" s="43"/>
      <c r="P46" s="43"/>
      <c r="Q46" s="43"/>
      <c r="R46" s="43"/>
      <c r="S46" s="43"/>
      <c r="T46" s="43"/>
      <c r="U46" s="43"/>
      <c r="V46" s="43"/>
      <c r="W46" s="43"/>
      <c r="X46" s="43"/>
      <c r="Y46" s="43"/>
    </row>
    <row r="47">
      <c r="A47" s="138"/>
      <c r="B47" s="49"/>
      <c r="C47" s="147" t="s">
        <v>229</v>
      </c>
      <c r="D47" s="148">
        <f>'Ratios 2022'!D54</f>
        <v>16.48268804</v>
      </c>
      <c r="E47" s="148">
        <f>'Ratios 2023'!D54</f>
        <v>14.54091656</v>
      </c>
      <c r="F47" s="148">
        <f>'Ratios 2024'!D54</f>
        <v>7.913182679</v>
      </c>
      <c r="G47" s="177">
        <f>average(D47:F47)</f>
        <v>12.97892909</v>
      </c>
      <c r="H47" s="149" t="s">
        <v>230</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231</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232</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243</v>
      </c>
      <c r="E51" s="45" t="s">
        <v>244</v>
      </c>
      <c r="F51" s="45" t="s">
        <v>245</v>
      </c>
      <c r="G51" s="59" t="s">
        <v>246</v>
      </c>
      <c r="H51" s="59"/>
      <c r="I51" s="43"/>
      <c r="J51" s="43"/>
      <c r="K51" s="43"/>
      <c r="L51" s="43"/>
      <c r="M51" s="43"/>
      <c r="N51" s="43"/>
      <c r="O51" s="43"/>
      <c r="P51" s="43"/>
      <c r="Q51" s="43"/>
      <c r="R51" s="43"/>
      <c r="S51" s="43"/>
      <c r="T51" s="43"/>
      <c r="U51" s="43"/>
      <c r="V51" s="43"/>
      <c r="W51" s="43"/>
      <c r="X51" s="43"/>
      <c r="Y51" s="43"/>
    </row>
    <row r="52">
      <c r="A52" s="138"/>
      <c r="B52" s="49"/>
      <c r="C52" s="147" t="s">
        <v>235</v>
      </c>
      <c r="D52" s="184">
        <f>'Ratios 2022'!D59</f>
        <v>0</v>
      </c>
      <c r="E52" s="184">
        <f>'Ratios 2023'!D59</f>
        <v>0</v>
      </c>
      <c r="F52" s="184">
        <f>'Ratios 2024'!D59</f>
        <v>0</v>
      </c>
      <c r="G52" s="185">
        <f>average(D52:F52)</f>
        <v>0</v>
      </c>
      <c r="H52" s="149" t="s">
        <v>236</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NEW JERSEY CONSERVATION FOUNDATION</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NEW JERSEY CONSERVATION FOUNDATION</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178266.0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1090608.0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7522691.0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586493.0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8791565</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450246.0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48828.0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48828</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48828</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79</v>
      </c>
      <c r="D26" s="50">
        <v>4275105.0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4228900.0</v>
      </c>
      <c r="E27" s="50">
        <v>821604.0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46205</v>
      </c>
      <c r="E28" s="75">
        <f t="shared" si="2"/>
        <v>-821604</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-775399</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77755.0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115005.0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-37250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74782.0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97</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74782</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8552772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NEW JERSEY CONSERVATION FOUNDATION</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1127596</v>
      </c>
      <c r="D3" s="99">
        <v>1127596.0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470513</v>
      </c>
      <c r="D7" s="99">
        <v>318271.0</v>
      </c>
      <c r="E7" s="99">
        <v>71364.0</v>
      </c>
      <c r="F7" s="99">
        <v>80878.0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109</v>
      </c>
      <c r="C9" s="98">
        <f t="shared" si="1"/>
        <v>1798900</v>
      </c>
      <c r="D9" s="99">
        <v>1216004.0</v>
      </c>
      <c r="E9" s="99">
        <v>273233.0</v>
      </c>
      <c r="F9" s="99">
        <v>309663.0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95422</v>
      </c>
      <c r="D10" s="99">
        <v>64887.0</v>
      </c>
      <c r="E10" s="99">
        <v>14313.0</v>
      </c>
      <c r="F10" s="99">
        <v>16222.0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224504</v>
      </c>
      <c r="D11" s="99">
        <v>152663.0</v>
      </c>
      <c r="E11" s="99">
        <v>33675.0</v>
      </c>
      <c r="F11" s="99">
        <v>38166.0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166589</v>
      </c>
      <c r="D12" s="99">
        <v>113280.0</v>
      </c>
      <c r="E12" s="99">
        <v>24989.0</v>
      </c>
      <c r="F12" s="99">
        <v>28320.0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94299</v>
      </c>
      <c r="D15" s="99">
        <v>94138.0</v>
      </c>
      <c r="E15" s="99">
        <v>161.0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47533</v>
      </c>
      <c r="D16" s="99">
        <v>0.0</v>
      </c>
      <c r="E16" s="99">
        <v>47533.0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23500</v>
      </c>
      <c r="D17" s="99">
        <v>23500.0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564389</v>
      </c>
      <c r="D20" s="99">
        <v>384445.0</v>
      </c>
      <c r="E20" s="99">
        <v>1250.0</v>
      </c>
      <c r="F20" s="99">
        <v>178694.0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112676</v>
      </c>
      <c r="D22" s="99">
        <v>45484.0</v>
      </c>
      <c r="E22" s="99">
        <v>4074.0</v>
      </c>
      <c r="F22" s="99">
        <v>63118.0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51690</v>
      </c>
      <c r="D23" s="99">
        <v>39013.0</v>
      </c>
      <c r="E23" s="99">
        <v>5825.0</v>
      </c>
      <c r="F23" s="99">
        <v>6852.0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84687</v>
      </c>
      <c r="D25" s="99">
        <v>64961.0</v>
      </c>
      <c r="E25" s="99">
        <v>9247.0</v>
      </c>
      <c r="F25" s="99">
        <v>10479.0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26297</v>
      </c>
      <c r="D26" s="99">
        <v>22642.0</v>
      </c>
      <c r="E26" s="99">
        <v>420.0</v>
      </c>
      <c r="F26" s="99">
        <v>3235.0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7945</v>
      </c>
      <c r="D28" s="99">
        <v>3725.0</v>
      </c>
      <c r="E28" s="99">
        <v>491.0</v>
      </c>
      <c r="F28" s="99">
        <v>3729.0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635</v>
      </c>
      <c r="D29" s="99">
        <v>0.0</v>
      </c>
      <c r="E29" s="99">
        <v>635.0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17612</v>
      </c>
      <c r="D31" s="99">
        <v>11976.0</v>
      </c>
      <c r="E31" s="99">
        <v>2642.0</v>
      </c>
      <c r="F31" s="99">
        <v>2994.0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98344</v>
      </c>
      <c r="D32" s="99">
        <v>69037.0</v>
      </c>
      <c r="E32" s="99">
        <v>13738.0</v>
      </c>
      <c r="F32" s="99">
        <v>15569.0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200083</v>
      </c>
      <c r="D34" s="99">
        <v>200083.0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96</v>
      </c>
      <c r="C35" s="98">
        <f t="shared" si="1"/>
        <v>100419</v>
      </c>
      <c r="D35" s="99">
        <v>70889.0</v>
      </c>
      <c r="E35" s="99">
        <v>11382.0</v>
      </c>
      <c r="F35" s="99">
        <v>18148.0</v>
      </c>
      <c r="G35" s="43"/>
      <c r="H35" s="43"/>
      <c r="I35" s="43"/>
      <c r="J35" s="43"/>
      <c r="K35" s="43"/>
      <c r="L35" s="43"/>
      <c r="M35" s="43"/>
      <c r="N35" s="43"/>
      <c r="O35" s="43"/>
      <c r="P35" s="43"/>
      <c r="Q35" s="43"/>
      <c r="R35" s="43"/>
      <c r="S35" s="43"/>
      <c r="T35" s="43"/>
      <c r="U35" s="43"/>
      <c r="V35" s="43"/>
      <c r="W35" s="43"/>
      <c r="X35" s="43"/>
      <c r="Y35" s="43"/>
      <c r="Z35" s="43"/>
    </row>
    <row r="36">
      <c r="A36" s="45" t="s">
        <v>50</v>
      </c>
      <c r="B36" s="102" t="s">
        <v>135</v>
      </c>
      <c r="C36" s="98">
        <f t="shared" si="1"/>
        <v>36538</v>
      </c>
      <c r="D36" s="99">
        <v>36538.0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136</v>
      </c>
      <c r="C37" s="98">
        <f t="shared" si="1"/>
        <v>12702</v>
      </c>
      <c r="D37" s="99">
        <v>0.0</v>
      </c>
      <c r="E37" s="99">
        <v>12702.0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3">
        <f t="shared" ref="C40:F40" si="2">sum(C3:C39)</f>
        <v>5362873</v>
      </c>
      <c r="D40" s="103">
        <f t="shared" si="2"/>
        <v>4059132</v>
      </c>
      <c r="E40" s="103">
        <f t="shared" si="2"/>
        <v>527674</v>
      </c>
      <c r="F40" s="103">
        <f t="shared" si="2"/>
        <v>776067</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NEW JERSEY CONSERVATION FOUNDATION</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139</v>
      </c>
      <c r="B2" s="45">
        <v>1.0</v>
      </c>
      <c r="C2" s="46" t="s">
        <v>140</v>
      </c>
      <c r="D2" s="110"/>
      <c r="E2" s="111">
        <v>30652.0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2"/>
      <c r="E3" s="111">
        <v>3442678.0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0"/>
      <c r="E4" s="111">
        <v>1555669.0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2"/>
      <c r="E5" s="111">
        <v>1048544.0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0"/>
      <c r="E10" s="111">
        <v>195356.0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1">
        <v>4.1438462E7</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1">
        <v>219151.0</v>
      </c>
      <c r="E12" s="108">
        <f>D11-D12</f>
        <v>41219311</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2"/>
      <c r="E13" s="111">
        <v>1.5210938E7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2"/>
      <c r="E17" s="111">
        <v>359124.0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3"/>
      <c r="E18" s="114">
        <f>sum(E2:E17)</f>
        <v>63062272</v>
      </c>
      <c r="F18" s="43"/>
      <c r="G18" s="43"/>
      <c r="H18" s="43"/>
      <c r="I18" s="43"/>
      <c r="J18" s="43"/>
      <c r="K18" s="43"/>
      <c r="L18" s="43"/>
      <c r="M18" s="43"/>
      <c r="N18" s="43"/>
      <c r="O18" s="43"/>
      <c r="P18" s="43"/>
      <c r="Q18" s="43"/>
      <c r="R18" s="43"/>
      <c r="S18" s="43"/>
      <c r="T18" s="43"/>
      <c r="U18" s="43"/>
      <c r="V18" s="43"/>
      <c r="W18" s="43"/>
      <c r="X18" s="43"/>
      <c r="Y18" s="43"/>
      <c r="Z18" s="43"/>
    </row>
    <row r="19">
      <c r="A19" s="44" t="s">
        <v>159</v>
      </c>
      <c r="B19" s="115">
        <v>17.0</v>
      </c>
      <c r="C19" s="116" t="s">
        <v>160</v>
      </c>
      <c r="D19" s="117"/>
      <c r="E19" s="111">
        <v>380575.0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161</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162</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163</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164</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165</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166</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167</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168</v>
      </c>
      <c r="D27" s="117"/>
      <c r="E27" s="118">
        <v>213952.0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169</v>
      </c>
      <c r="D28" s="125"/>
      <c r="E28" s="126">
        <f>sum(E19:E27)</f>
        <v>594527</v>
      </c>
      <c r="F28" s="43"/>
      <c r="G28" s="43"/>
      <c r="H28" s="43"/>
      <c r="I28" s="43"/>
      <c r="J28" s="43"/>
      <c r="K28" s="43"/>
      <c r="L28" s="43"/>
      <c r="M28" s="43"/>
      <c r="N28" s="43"/>
      <c r="O28" s="43"/>
      <c r="P28" s="43"/>
      <c r="Q28" s="43"/>
      <c r="R28" s="43"/>
      <c r="S28" s="43"/>
      <c r="T28" s="43"/>
      <c r="U28" s="43"/>
      <c r="V28" s="43"/>
      <c r="W28" s="43"/>
      <c r="X28" s="43"/>
      <c r="Y28" s="43"/>
      <c r="Z28" s="43"/>
    </row>
    <row r="29">
      <c r="A29" s="65" t="s">
        <v>170</v>
      </c>
      <c r="B29" s="127"/>
      <c r="C29" s="128" t="s">
        <v>171</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172</v>
      </c>
      <c r="D30" s="117"/>
      <c r="E30" s="111">
        <v>5.2860405E7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173</v>
      </c>
      <c r="D31" s="117"/>
      <c r="E31" s="111">
        <v>9607340.0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174</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175</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176</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177</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178</v>
      </c>
      <c r="D36" s="131"/>
      <c r="E36" s="126">
        <f>sum(E30:E35)</f>
        <v>62467745</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179</v>
      </c>
      <c r="D37" s="135"/>
      <c r="E37" s="136">
        <f>E36+E28</f>
        <v>63062272</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NEW JERSEY CONSERVATION FOUNDATION</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180</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181</v>
      </c>
      <c r="C3" s="144" t="s">
        <v>182</v>
      </c>
      <c r="D3" s="145">
        <f>'Expenses 2022'!C40</f>
        <v>5362873</v>
      </c>
      <c r="E3" s="146"/>
      <c r="F3" s="43"/>
      <c r="G3" s="43"/>
      <c r="H3" s="43"/>
      <c r="I3" s="43"/>
      <c r="J3" s="43"/>
      <c r="K3" s="43"/>
      <c r="L3" s="43"/>
      <c r="M3" s="43"/>
      <c r="N3" s="43"/>
      <c r="O3" s="43"/>
      <c r="P3" s="43"/>
      <c r="Q3" s="43"/>
      <c r="R3" s="43"/>
      <c r="S3" s="43"/>
      <c r="T3" s="43"/>
      <c r="U3" s="43"/>
      <c r="V3" s="43"/>
      <c r="W3" s="43"/>
      <c r="X3" s="43"/>
      <c r="Y3" s="43"/>
    </row>
    <row r="4">
      <c r="A4" s="138"/>
      <c r="B4" s="49"/>
      <c r="C4" s="144" t="s">
        <v>183</v>
      </c>
      <c r="D4" s="145">
        <f>'Expenses 2022'!C31</f>
        <v>17612</v>
      </c>
      <c r="E4" s="146"/>
      <c r="F4" s="43"/>
      <c r="G4" s="43"/>
      <c r="H4" s="43"/>
      <c r="I4" s="43"/>
      <c r="J4" s="43"/>
      <c r="K4" s="43"/>
      <c r="L4" s="43"/>
      <c r="M4" s="43"/>
      <c r="N4" s="43"/>
      <c r="O4" s="43"/>
      <c r="P4" s="43"/>
      <c r="Q4" s="43"/>
      <c r="R4" s="43"/>
      <c r="S4" s="43"/>
      <c r="T4" s="43"/>
      <c r="U4" s="43"/>
      <c r="V4" s="43"/>
      <c r="W4" s="43"/>
      <c r="X4" s="43"/>
      <c r="Y4" s="43"/>
    </row>
    <row r="5">
      <c r="A5" s="138"/>
      <c r="B5" s="49"/>
      <c r="C5" s="144" t="s">
        <v>184</v>
      </c>
      <c r="D5" s="145">
        <f>D3-D4</f>
        <v>5345261</v>
      </c>
      <c r="E5" s="146"/>
      <c r="F5" s="43"/>
      <c r="G5" s="43"/>
      <c r="H5" s="43"/>
      <c r="I5" s="43"/>
      <c r="J5" s="43"/>
      <c r="K5" s="43"/>
      <c r="L5" s="43"/>
      <c r="M5" s="43"/>
      <c r="N5" s="43"/>
      <c r="O5" s="43"/>
      <c r="P5" s="43"/>
      <c r="Q5" s="43"/>
      <c r="R5" s="43"/>
      <c r="S5" s="43"/>
      <c r="T5" s="43"/>
      <c r="U5" s="43"/>
      <c r="V5" s="43"/>
      <c r="W5" s="43"/>
      <c r="X5" s="43"/>
      <c r="Y5" s="43"/>
    </row>
    <row r="6">
      <c r="A6" s="138"/>
      <c r="B6" s="49"/>
      <c r="C6" s="144" t="s">
        <v>185</v>
      </c>
      <c r="D6" s="145">
        <f>D5/12</f>
        <v>445438.4167</v>
      </c>
      <c r="E6" s="146"/>
      <c r="F6" s="43"/>
      <c r="G6" s="43"/>
      <c r="H6" s="43"/>
      <c r="I6" s="43"/>
      <c r="J6" s="43"/>
      <c r="K6" s="43"/>
      <c r="L6" s="43"/>
      <c r="M6" s="43"/>
      <c r="N6" s="43"/>
      <c r="O6" s="43"/>
      <c r="P6" s="43"/>
      <c r="Q6" s="43"/>
      <c r="R6" s="43"/>
      <c r="S6" s="43"/>
      <c r="T6" s="43"/>
      <c r="U6" s="43"/>
      <c r="V6" s="43"/>
      <c r="W6" s="43"/>
      <c r="X6" s="43"/>
      <c r="Y6" s="43"/>
    </row>
    <row r="7">
      <c r="A7" s="138"/>
      <c r="B7" s="49"/>
      <c r="C7" s="144" t="s">
        <v>186</v>
      </c>
      <c r="D7" s="75">
        <f>'Balance Sheet 2022'!E2+'Balance Sheet 2022'!E3</f>
        <v>3473330</v>
      </c>
      <c r="E7" s="146"/>
      <c r="F7" s="43"/>
      <c r="G7" s="43"/>
      <c r="H7" s="43"/>
      <c r="I7" s="43"/>
      <c r="J7" s="43"/>
      <c r="K7" s="43"/>
      <c r="L7" s="43"/>
      <c r="M7" s="43"/>
      <c r="N7" s="43"/>
      <c r="O7" s="43"/>
      <c r="P7" s="43"/>
      <c r="Q7" s="43"/>
      <c r="R7" s="43"/>
      <c r="S7" s="43"/>
      <c r="T7" s="43"/>
      <c r="U7" s="43"/>
      <c r="V7" s="43"/>
      <c r="W7" s="43"/>
      <c r="X7" s="43"/>
      <c r="Y7" s="43"/>
    </row>
    <row r="8">
      <c r="A8" s="138"/>
      <c r="B8" s="49"/>
      <c r="C8" s="147" t="s">
        <v>180</v>
      </c>
      <c r="D8" s="148">
        <f>D7/D6</f>
        <v>7.797553758</v>
      </c>
      <c r="E8" s="149" t="s">
        <v>187</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188</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189</v>
      </c>
      <c r="C11" s="144" t="s">
        <v>190</v>
      </c>
      <c r="D11" s="75">
        <f>'Balance Sheet 2022'!E30</f>
        <v>52860405</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191</v>
      </c>
      <c r="D12" s="75">
        <f>'Expenses 2022'!C40</f>
        <v>5362873</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192</v>
      </c>
      <c r="D13" s="145">
        <f>D12/12</f>
        <v>446906.0833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188</v>
      </c>
      <c r="D14" s="148">
        <f>D11/D13</f>
        <v>118.2807909</v>
      </c>
      <c r="E14" s="149" t="s">
        <v>187</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193</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194</v>
      </c>
      <c r="C17" s="144" t="s">
        <v>195</v>
      </c>
      <c r="D17" s="75">
        <f>sum('Balance Sheet 2022'!E13:E15)</f>
        <v>15210938</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191</v>
      </c>
      <c r="D18" s="75">
        <f>'Expenses 2022'!C40</f>
        <v>5362873</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192</v>
      </c>
      <c r="D19" s="145">
        <f>D18/12</f>
        <v>446906.0833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196</v>
      </c>
      <c r="D20" s="148">
        <f>D17/D19</f>
        <v>34.0360952</v>
      </c>
      <c r="E20" s="149" t="s">
        <v>187</v>
      </c>
      <c r="F20" s="43"/>
      <c r="G20" s="43"/>
      <c r="H20" s="43"/>
      <c r="I20" s="43"/>
      <c r="J20" s="43"/>
      <c r="K20" s="43"/>
      <c r="L20" s="43"/>
      <c r="M20" s="43"/>
      <c r="N20" s="43"/>
      <c r="O20" s="43"/>
      <c r="P20" s="43"/>
      <c r="Q20" s="43"/>
      <c r="R20" s="43"/>
      <c r="S20" s="43"/>
      <c r="T20" s="43"/>
      <c r="U20" s="43"/>
      <c r="V20" s="43"/>
      <c r="W20" s="43"/>
      <c r="X20" s="43"/>
      <c r="Y20" s="43"/>
    </row>
    <row r="21">
      <c r="A21" s="138"/>
      <c r="B21" s="49"/>
      <c r="C21" s="153" t="s">
        <v>197</v>
      </c>
      <c r="D21" s="154">
        <f>D20+D8</f>
        <v>41.83364896</v>
      </c>
      <c r="E21" s="155" t="s">
        <v>187</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198</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199</v>
      </c>
      <c r="C24" s="159"/>
      <c r="D24" s="160">
        <f>max('Revenues 2022'!E2:E7,'Revenues 2022'!F10:F15)</f>
        <v>7522691</v>
      </c>
      <c r="E24" s="161" t="s">
        <v>200</v>
      </c>
      <c r="F24" s="43"/>
      <c r="G24" s="43"/>
      <c r="H24" s="43"/>
      <c r="I24" s="43"/>
      <c r="J24" s="43"/>
      <c r="K24" s="43"/>
      <c r="L24" s="43"/>
      <c r="M24" s="43"/>
      <c r="N24" s="43"/>
      <c r="O24" s="43"/>
      <c r="P24" s="43"/>
      <c r="Q24" s="43"/>
      <c r="R24" s="43"/>
      <c r="S24" s="43"/>
      <c r="T24" s="43"/>
      <c r="U24" s="43"/>
      <c r="V24" s="43"/>
      <c r="W24" s="43"/>
      <c r="X24" s="43"/>
      <c r="Y24" s="43"/>
    </row>
    <row r="25">
      <c r="A25" s="138"/>
      <c r="B25" s="49"/>
      <c r="C25" s="144" t="s">
        <v>201</v>
      </c>
      <c r="D25" s="145">
        <f>'Revenues 2022'!F44</f>
        <v>8552772</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198</v>
      </c>
      <c r="D26" s="162">
        <f>D24/D25</f>
        <v>0.8795617374</v>
      </c>
      <c r="E26" s="149" t="s">
        <v>202</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203</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204</v>
      </c>
      <c r="C29" s="144" t="s">
        <v>205</v>
      </c>
      <c r="D29" s="75">
        <f>SUM('Expenses 2022'!C7:C9)</f>
        <v>2269413</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206</v>
      </c>
      <c r="D30" s="75">
        <f>SUM('Expenses 2022'!C10:C12)</f>
        <v>486515</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207</v>
      </c>
      <c r="D31" s="75">
        <f>sum(D29:D30)</f>
        <v>2755928</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182</v>
      </c>
      <c r="D32" s="75">
        <f>'Expenses 2022'!C40</f>
        <v>5362873</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208</v>
      </c>
      <c r="D33" s="162">
        <f>D31/D32</f>
        <v>0.5138902226</v>
      </c>
      <c r="E33" s="149" t="s">
        <v>209</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210</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211</v>
      </c>
      <c r="C36" s="144" t="s">
        <v>212</v>
      </c>
      <c r="D36" s="75">
        <f>SUM('Expenses 2022'!C10:C11)</f>
        <v>319926</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205</v>
      </c>
      <c r="D37" s="75">
        <f>SUM('Expenses 2022'!C7:C9)</f>
        <v>2269413</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210</v>
      </c>
      <c r="D38" s="162">
        <f>D36/D37</f>
        <v>0.1409730181</v>
      </c>
      <c r="E38" s="149" t="s">
        <v>213</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214</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215</v>
      </c>
      <c r="C41" s="147" t="s">
        <v>216</v>
      </c>
      <c r="D41" s="75">
        <f>'Expenses 2022'!D40</f>
        <v>4059132</v>
      </c>
      <c r="E41" s="164">
        <f t="shared" ref="E41:E44" si="1">D41/$D$44</f>
        <v>0.7568950449</v>
      </c>
      <c r="F41" s="43"/>
      <c r="G41" s="43"/>
      <c r="H41" s="43"/>
      <c r="I41" s="43"/>
      <c r="J41" s="43"/>
      <c r="K41" s="43"/>
      <c r="L41" s="43"/>
      <c r="M41" s="43"/>
      <c r="N41" s="43"/>
      <c r="O41" s="43"/>
      <c r="P41" s="43"/>
      <c r="Q41" s="43"/>
      <c r="R41" s="43"/>
      <c r="S41" s="43"/>
      <c r="T41" s="43"/>
      <c r="U41" s="43"/>
      <c r="V41" s="43"/>
      <c r="W41" s="43"/>
      <c r="X41" s="43"/>
      <c r="Y41" s="43"/>
    </row>
    <row r="42">
      <c r="A42" s="138"/>
      <c r="B42" s="49"/>
      <c r="C42" s="147" t="s">
        <v>217</v>
      </c>
      <c r="D42" s="145">
        <f>'Expenses 2022'!E40</f>
        <v>527674</v>
      </c>
      <c r="E42" s="164">
        <f t="shared" si="1"/>
        <v>0.09839390193</v>
      </c>
      <c r="F42" s="43"/>
      <c r="G42" s="43"/>
      <c r="H42" s="43"/>
      <c r="I42" s="43"/>
      <c r="J42" s="43"/>
      <c r="K42" s="43"/>
      <c r="L42" s="43"/>
      <c r="M42" s="43"/>
      <c r="N42" s="43"/>
      <c r="O42" s="43"/>
      <c r="P42" s="43"/>
      <c r="Q42" s="43"/>
      <c r="R42" s="43"/>
      <c r="S42" s="43"/>
      <c r="T42" s="43"/>
      <c r="U42" s="43"/>
      <c r="V42" s="43"/>
      <c r="W42" s="43"/>
      <c r="X42" s="43"/>
      <c r="Y42" s="43"/>
    </row>
    <row r="43">
      <c r="A43" s="138"/>
      <c r="B43" s="49"/>
      <c r="C43" s="147" t="s">
        <v>218</v>
      </c>
      <c r="D43" s="145">
        <f>'Expenses 2022'!F40</f>
        <v>776067</v>
      </c>
      <c r="E43" s="164">
        <f t="shared" si="1"/>
        <v>0.1447110532</v>
      </c>
      <c r="F43" s="43"/>
      <c r="G43" s="43"/>
      <c r="H43" s="43"/>
      <c r="I43" s="43"/>
      <c r="J43" s="43"/>
      <c r="K43" s="43"/>
      <c r="L43" s="43"/>
      <c r="M43" s="43"/>
      <c r="N43" s="43"/>
      <c r="O43" s="43"/>
      <c r="P43" s="43"/>
      <c r="Q43" s="43"/>
      <c r="R43" s="43"/>
      <c r="S43" s="43"/>
      <c r="T43" s="43"/>
      <c r="U43" s="43"/>
      <c r="V43" s="43"/>
      <c r="W43" s="43"/>
      <c r="X43" s="43"/>
      <c r="Y43" s="43"/>
    </row>
    <row r="44">
      <c r="A44" s="138"/>
      <c r="B44" s="49"/>
      <c r="C44" s="144" t="s">
        <v>182</v>
      </c>
      <c r="D44" s="145">
        <f>sum(D41:D43)</f>
        <v>5362873</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219</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220</v>
      </c>
      <c r="C47" s="144" t="s">
        <v>221</v>
      </c>
      <c r="D47" s="145">
        <f>'Revenues 2022'!F9</f>
        <v>8791565</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222</v>
      </c>
      <c r="D48" s="145">
        <f>'Expenses 2022'!F40</f>
        <v>776067</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223</v>
      </c>
      <c r="D49" s="165">
        <f>if(D48=0, "$0",D47/D48)</f>
        <v>11.32835825</v>
      </c>
      <c r="E49" s="149" t="s">
        <v>224</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225</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226</v>
      </c>
      <c r="C52" s="144" t="s">
        <v>227</v>
      </c>
      <c r="D52" s="145">
        <f>sum('Balance Sheet 2022'!E2:E10)</f>
        <v>6272899</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228</v>
      </c>
      <c r="D53" s="145">
        <f>sum('Balance Sheet 2022'!E19:E22)</f>
        <v>380575</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229</v>
      </c>
      <c r="D54" s="167">
        <f>D52/D53</f>
        <v>16.48268804</v>
      </c>
      <c r="E54" s="149" t="s">
        <v>230</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231</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232</v>
      </c>
      <c r="C57" s="144" t="s">
        <v>233</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234</v>
      </c>
      <c r="D58" s="145">
        <f>'Balance Sheet 2022'!E18</f>
        <v>63062272</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235</v>
      </c>
      <c r="D59" s="168">
        <f>D57/D58</f>
        <v>0</v>
      </c>
      <c r="E59" s="149" t="s">
        <v>236</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NEW JERSEY CONSERVATION FOUNDATION</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305163.0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1599986.0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4932593.0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884745.0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6837742</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394419.0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57828.0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57828</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57828</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237</v>
      </c>
      <c r="D26" s="50">
        <v>6924488.0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7038502.0</v>
      </c>
      <c r="E27" s="50">
        <v>1166127.0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-114014</v>
      </c>
      <c r="E28" s="75">
        <f t="shared" si="2"/>
        <v>-1166127</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-1280141</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75547.0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129979.0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-54432</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136829.0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136829</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6092245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NEW JERSEY CONSERVATION FOUNDATION</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994444</v>
      </c>
      <c r="D3" s="99">
        <v>994444.0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476643</v>
      </c>
      <c r="D7" s="99">
        <v>328885.0</v>
      </c>
      <c r="E7" s="99">
        <v>66729.0</v>
      </c>
      <c r="F7" s="99">
        <v>81029.0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2096336</v>
      </c>
      <c r="D9" s="99">
        <v>1446471.0</v>
      </c>
      <c r="E9" s="99">
        <v>293487.0</v>
      </c>
      <c r="F9" s="99">
        <v>356378.0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97066</v>
      </c>
      <c r="D10" s="99">
        <v>66976.0</v>
      </c>
      <c r="E10" s="99">
        <v>13589.0</v>
      </c>
      <c r="F10" s="99">
        <v>16501.0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239092</v>
      </c>
      <c r="D11" s="99">
        <v>164972.0</v>
      </c>
      <c r="E11" s="99">
        <v>33474.0</v>
      </c>
      <c r="F11" s="99">
        <v>40646.0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186695</v>
      </c>
      <c r="D12" s="99">
        <v>128820.0</v>
      </c>
      <c r="E12" s="99">
        <v>26137.0</v>
      </c>
      <c r="F12" s="99">
        <v>31738.0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35440</v>
      </c>
      <c r="D15" s="99">
        <v>34625.0</v>
      </c>
      <c r="E15" s="99">
        <v>815.0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45500</v>
      </c>
      <c r="D16" s="99">
        <v>0.0</v>
      </c>
      <c r="E16" s="99">
        <v>45500.0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9000</v>
      </c>
      <c r="D17" s="99">
        <v>9000.0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669790</v>
      </c>
      <c r="D20" s="99">
        <v>501281.0</v>
      </c>
      <c r="E20" s="99">
        <v>4938.0</v>
      </c>
      <c r="F20" s="99">
        <v>163571.0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128248</v>
      </c>
      <c r="D22" s="99">
        <v>57800.0</v>
      </c>
      <c r="E22" s="99">
        <v>5258.0</v>
      </c>
      <c r="F22" s="99">
        <v>65190.0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59693</v>
      </c>
      <c r="D23" s="99">
        <v>43646.0</v>
      </c>
      <c r="E23" s="99">
        <v>7160.0</v>
      </c>
      <c r="F23" s="99">
        <v>8887.0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71095</v>
      </c>
      <c r="D25" s="99">
        <v>54611.0</v>
      </c>
      <c r="E25" s="99">
        <v>7444.0</v>
      </c>
      <c r="F25" s="99">
        <v>9040.0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47061</v>
      </c>
      <c r="D26" s="99">
        <v>38551.0</v>
      </c>
      <c r="E26" s="99">
        <v>187.0</v>
      </c>
      <c r="F26" s="99">
        <v>8323.0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17974</v>
      </c>
      <c r="D28" s="99">
        <v>12752.0</v>
      </c>
      <c r="E28" s="99">
        <v>2266.0</v>
      </c>
      <c r="F28" s="99">
        <v>2956.0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474</v>
      </c>
      <c r="D29" s="99">
        <v>0.0</v>
      </c>
      <c r="E29" s="99">
        <v>474.0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21846</v>
      </c>
      <c r="D31" s="99">
        <v>15074.0</v>
      </c>
      <c r="E31" s="99">
        <v>3058.0</v>
      </c>
      <c r="F31" s="99">
        <v>3714.0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102858</v>
      </c>
      <c r="D32" s="99">
        <v>73189.0</v>
      </c>
      <c r="E32" s="99">
        <v>13399.0</v>
      </c>
      <c r="F32" s="99">
        <v>16270.0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96</v>
      </c>
      <c r="C34" s="98">
        <f t="shared" si="1"/>
        <v>108255</v>
      </c>
      <c r="D34" s="99">
        <v>83238.0</v>
      </c>
      <c r="E34" s="99">
        <v>8751.0</v>
      </c>
      <c r="F34" s="99">
        <v>16266.0</v>
      </c>
      <c r="G34" s="43"/>
      <c r="H34" s="43"/>
      <c r="I34" s="43"/>
      <c r="J34" s="43"/>
      <c r="K34" s="43"/>
      <c r="L34" s="43"/>
      <c r="M34" s="43"/>
      <c r="N34" s="43"/>
      <c r="O34" s="43"/>
      <c r="P34" s="43"/>
      <c r="Q34" s="43"/>
      <c r="R34" s="43"/>
      <c r="S34" s="43"/>
      <c r="T34" s="43"/>
      <c r="U34" s="43"/>
      <c r="V34" s="43"/>
      <c r="W34" s="43"/>
      <c r="X34" s="43"/>
      <c r="Y34" s="43"/>
      <c r="Z34" s="43"/>
    </row>
    <row r="35">
      <c r="A35" s="45" t="s">
        <v>48</v>
      </c>
      <c r="B35" s="175" t="s">
        <v>134</v>
      </c>
      <c r="C35" s="98">
        <f t="shared" si="1"/>
        <v>69709</v>
      </c>
      <c r="D35" s="99">
        <v>69709.0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238</v>
      </c>
      <c r="C36" s="98">
        <f t="shared" si="1"/>
        <v>35385</v>
      </c>
      <c r="D36" s="99">
        <v>35385.0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136</v>
      </c>
      <c r="C37" s="98">
        <f t="shared" si="1"/>
        <v>17844</v>
      </c>
      <c r="D37" s="99">
        <v>5142.0</v>
      </c>
      <c r="E37" s="99">
        <v>12702.0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4596</v>
      </c>
      <c r="D38" s="99">
        <v>0.0</v>
      </c>
      <c r="E38" s="99">
        <v>4482.0</v>
      </c>
      <c r="F38" s="99">
        <v>114.0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3">
        <f t="shared" ref="C40:F40" si="2">sum(C3:C39)</f>
        <v>5535044</v>
      </c>
      <c r="D40" s="103">
        <f t="shared" si="2"/>
        <v>4164571</v>
      </c>
      <c r="E40" s="103">
        <f t="shared" si="2"/>
        <v>549850</v>
      </c>
      <c r="F40" s="103">
        <f t="shared" si="2"/>
        <v>820623</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NEW JERSEY CONSERVATION FOUNDATION</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139</v>
      </c>
      <c r="B2" s="45">
        <v>1.0</v>
      </c>
      <c r="C2" s="46" t="s">
        <v>140</v>
      </c>
      <c r="D2" s="110"/>
      <c r="E2" s="111">
        <v>20423.0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2"/>
      <c r="E3" s="111">
        <v>4287725.0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2"/>
      <c r="E5" s="111">
        <v>581688.0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0"/>
      <c r="E10" s="111">
        <v>147850.0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1">
        <v>4.2518811E7</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1">
        <v>209654.0</v>
      </c>
      <c r="E12" s="108">
        <f>D11-D12</f>
        <v>42309157</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2"/>
      <c r="E13" s="111">
        <v>1.7907566E7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2"/>
      <c r="E17" s="111">
        <v>285372.0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3"/>
      <c r="E18" s="114">
        <f>sum(E2:E17)</f>
        <v>65539781</v>
      </c>
      <c r="F18" s="43"/>
      <c r="G18" s="43"/>
      <c r="H18" s="43"/>
      <c r="I18" s="43"/>
      <c r="J18" s="43"/>
      <c r="K18" s="43"/>
      <c r="L18" s="43"/>
      <c r="M18" s="43"/>
      <c r="N18" s="43"/>
      <c r="O18" s="43"/>
      <c r="P18" s="43"/>
      <c r="Q18" s="43"/>
      <c r="R18" s="43"/>
      <c r="S18" s="43"/>
      <c r="T18" s="43"/>
      <c r="U18" s="43"/>
      <c r="V18" s="43"/>
      <c r="W18" s="43"/>
      <c r="X18" s="43"/>
      <c r="Y18" s="43"/>
      <c r="Z18" s="43"/>
    </row>
    <row r="19">
      <c r="A19" s="44" t="s">
        <v>159</v>
      </c>
      <c r="B19" s="115">
        <v>17.0</v>
      </c>
      <c r="C19" s="116" t="s">
        <v>160</v>
      </c>
      <c r="D19" s="117"/>
      <c r="E19" s="111">
        <v>346449.0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161</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162</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163</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164</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165</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166</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167</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168</v>
      </c>
      <c r="D27" s="117"/>
      <c r="E27" s="118">
        <v>161458.0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169</v>
      </c>
      <c r="D28" s="125"/>
      <c r="E28" s="126">
        <f>sum(E19:E27)</f>
        <v>507907</v>
      </c>
      <c r="F28" s="43"/>
      <c r="G28" s="43"/>
      <c r="H28" s="43"/>
      <c r="I28" s="43"/>
      <c r="J28" s="43"/>
      <c r="K28" s="43"/>
      <c r="L28" s="43"/>
      <c r="M28" s="43"/>
      <c r="N28" s="43"/>
      <c r="O28" s="43"/>
      <c r="P28" s="43"/>
      <c r="Q28" s="43"/>
      <c r="R28" s="43"/>
      <c r="S28" s="43"/>
      <c r="T28" s="43"/>
      <c r="U28" s="43"/>
      <c r="V28" s="43"/>
      <c r="W28" s="43"/>
      <c r="X28" s="43"/>
      <c r="Y28" s="43"/>
      <c r="Z28" s="43"/>
    </row>
    <row r="29">
      <c r="A29" s="65" t="s">
        <v>170</v>
      </c>
      <c r="B29" s="127"/>
      <c r="C29" s="128" t="s">
        <v>171</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172</v>
      </c>
      <c r="D30" s="117"/>
      <c r="E30" s="111">
        <v>5.5543488E7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173</v>
      </c>
      <c r="D31" s="117"/>
      <c r="E31" s="111">
        <v>9488386.0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174</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175</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176</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177</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178</v>
      </c>
      <c r="D36" s="131"/>
      <c r="E36" s="126">
        <f>sum(E30:E35)</f>
        <v>65031874</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179</v>
      </c>
      <c r="D37" s="135"/>
      <c r="E37" s="136">
        <f>E36+E28</f>
        <v>65539781</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