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0" sheetId="3" r:id="rId6"/>
    <sheet state="visible" name="Expenses 2020" sheetId="4" r:id="rId7"/>
    <sheet state="visible" name="Balance Sheet 2020" sheetId="5" r:id="rId8"/>
    <sheet state="visible" name="Ratios 2020" sheetId="6" r:id="rId9"/>
    <sheet state="visible" name="Revenues 2021" sheetId="7" r:id="rId10"/>
    <sheet state="visible" name="Expenses 2021" sheetId="8" r:id="rId11"/>
    <sheet state="visible" name="Balance Sheet 2021" sheetId="9" r:id="rId12"/>
    <sheet state="visible" name="Ratios 2021" sheetId="10" r:id="rId13"/>
    <sheet state="visible" name="Revenues 2022" sheetId="11" r:id="rId14"/>
    <sheet state="visible" name="Expenses 2022" sheetId="12" r:id="rId15"/>
    <sheet state="visible" name="Balance Sheet 2022" sheetId="13" r:id="rId16"/>
    <sheet state="visible" name="Ratios 2022" sheetId="14" r:id="rId17"/>
    <sheet state="visible" name="Multi-Year Ratios" sheetId="15" r:id="rId18"/>
  </sheets>
  <definedNames/>
  <calcPr/>
</workbook>
</file>

<file path=xl/sharedStrings.xml><?xml version="1.0" encoding="utf-8"?>
<sst xmlns="http://schemas.openxmlformats.org/spreadsheetml/2006/main" count="881" uniqueCount="254">
  <si>
    <t>RHODE ISLAND SCHOOL OF DESIGN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</si>
  <si>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</si>
  <si>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</si>
  <si>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</si>
  <si>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</si>
  <si>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</si>
  <si>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</si>
  <si>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</si>
  <si>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</si>
  <si>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</si>
  <si>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</si>
  <si>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</si>
  <si>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</si>
  <si>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</si>
  <si>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</si>
  <si>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</si>
  <si>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</si>
  <si>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</si>
  <si>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</si>
  <si>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</si>
  <si>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</si>
  <si>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</si>
  <si>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</si>
  <si>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</si>
  <si>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</si>
  <si>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</si>
  <si>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</si>
  <si>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</si>
  <si>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</si>
  <si>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</si>
  <si>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</si>
  <si>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</si>
  <si>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</si>
  <si>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</si>
  <si>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</si>
  <si>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</si>
  <si>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</si>
  <si>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</si>
  <si>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</si>
  <si>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</si>
  <si>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</si>
  <si>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</si>
  <si>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</si>
  <si>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</si>
  <si>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</si>
  <si>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</si>
  <si>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</si>
  <si>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</si>
  <si>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</si>
  <si>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</si>
  <si>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</si>
  <si>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</si>
  <si>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</si>
  <si>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</si>
  <si>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</si>
  <si>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</si>
  <si>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</si>
  <si>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</si>
  <si>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</si>
  <si>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</si>
  <si>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</si>
  <si>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</si>
  <si>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</si>
  <si>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</si>
  <si>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TUITION/ROOM/BOARD</t>
  </si>
  <si>
    <t xml:space="preserve"> BOOK/SUPPLY STORE</t>
  </si>
  <si>
    <t>MUSEUM</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</si>
  <si>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</si>
  <si>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</si>
  <si>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</si>
  <si>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</si>
  <si>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</si>
  <si>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</si>
  <si>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</si>
  <si>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</si>
  <si>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</si>
  <si>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</si>
  <si>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</si>
  <si>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</si>
  <si>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</si>
  <si>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</si>
  <si>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</si>
  <si>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</si>
  <si>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</si>
  <si>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</si>
  <si>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</si>
  <si>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</si>
  <si>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</si>
  <si>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</si>
  <si>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</si>
  <si>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</si>
  <si>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</si>
  <si>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</si>
  <si>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</si>
  <si>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</si>
  <si>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</si>
  <si>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</si>
  <si>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</si>
  <si>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</si>
  <si>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CONFERENCES &amp; EVENTS</t>
  </si>
  <si>
    <t>OUTSIDE CATERING</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</si>
  <si>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</si>
  <si>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</si>
  <si>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</si>
  <si>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</si>
  <si>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</si>
  <si>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</si>
  <si>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</si>
  <si>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</si>
  <si>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</si>
  <si>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</si>
  <si>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</si>
  <si>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</si>
  <si>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</si>
  <si>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</si>
  <si>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</si>
  <si>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</si>
  <si>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</si>
  <si>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</si>
  <si>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</si>
  <si>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</si>
  <si>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</si>
  <si>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</si>
  <si>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</si>
  <si>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</si>
  <si>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</si>
  <si>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</si>
  <si>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</si>
  <si>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</si>
  <si>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</si>
  <si>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</si>
  <si>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</si>
  <si>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</si>
  <si>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</si>
  <si>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</si>
  <si>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</si>
  <si>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</si>
  <si>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</si>
  <si>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OTHER RENTAL EXPENSES</t>
  </si>
  <si>
    <t>WORKS OF ART</t>
  </si>
  <si>
    <t>DUES AND MEMBERSHIPS</t>
  </si>
  <si>
    <t>STUDENT AWARDS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</si>
  <si>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</si>
  <si>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</si>
  <si>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</si>
  <si>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</si>
  <si>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</si>
  <si>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</si>
  <si>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</si>
  <si>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</si>
  <si>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</si>
  <si>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</si>
  <si>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</si>
  <si>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</si>
  <si>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</si>
  <si>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</si>
  <si>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</si>
  <si>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</si>
  <si>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</si>
  <si>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</si>
  <si>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</si>
  <si>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</si>
  <si>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</si>
  <si>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</si>
  <si>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</si>
  <si>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</si>
  <si>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</si>
  <si>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</si>
  <si>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</si>
  <si>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</si>
  <si>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</si>
  <si>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</si>
  <si>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</si>
  <si>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</si>
  <si>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</si>
  <si>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</si>
  <si>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</si>
  <si>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</si>
  <si>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</si>
  <si>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</si>
  <si>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</si>
  <si>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</si>
  <si>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</si>
  <si>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</si>
  <si>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</si>
  <si>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</si>
  <si>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</si>
  <si>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</si>
  <si>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</si>
  <si>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</si>
  <si>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</si>
  <si>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</si>
  <si>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</si>
  <si>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</si>
  <si>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</si>
  <si>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</si>
  <si>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</si>
  <si>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</si>
  <si>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</si>
  <si>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</si>
  <si>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</si>
  <si>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</si>
  <si>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</si>
  <si>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</si>
  <si>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</si>
  <si>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</si>
  <si>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</si>
  <si>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</si>
  <si>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</si>
  <si>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</si>
  <si>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</si>
  <si>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</si>
  <si>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</si>
  <si>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</si>
  <si>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</si>
  <si>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</si>
  <si>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</si>
  <si>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</si>
  <si>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</si>
  <si>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</si>
  <si>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</si>
  <si>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</si>
  <si>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</si>
  <si>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</si>
  <si>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</si>
  <si>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</si>
  <si>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</si>
  <si>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</si>
  <si>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</si>
  <si>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</si>
  <si>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</si>
  <si>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</si>
  <si>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</si>
  <si>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</si>
  <si>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</si>
  <si>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</si>
  <si>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</si>
  <si>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</si>
  <si>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</si>
  <si>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</si>
  <si>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</si>
  <si>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</si>
  <si>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BOOK/SUPPLY STORE</t>
  </si>
  <si>
    <r>
      <rPr>
        <rFont val="Roboto"/>
        <color rgb="FF000000"/>
        <sz val="10.0"/>
      </rPr>
      <t xml:space="preserve">Gross amount from sales of </t>
    </r>
    <r>
      <rPr>
        <rFont val="Roboto"/>
        <color rgb="FF000000"/>
        <sz val="10.0"/>
      </rPr>
      <t>assets other than inventory</t>
    </r>
  </si>
  <si>
    <t xml:space="preserve"> DUES AND MEMBERSHIPS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</si>
  <si>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</si>
  <si>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</si>
  <si>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</si>
  <si>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2020-2022</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</si>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</sst>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readingOrder="0"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2020.0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RHODE ISLAND SCHOOL OF DESIGN</v>
      </c>
      <c r="B1" s="2">
        <f>'Revenues 2021'!C1</f>
        <v>2021</v>
      </c>
      <c r="C1" s="138"/>
      <c r="D1" s="138"/>
      <c r="E1" s="139"/>
      <c r="F1" s="43"/>
      <c r="G1" s="43"/>
      <c r="H1" s="43"/>
      <c r="I1" s="43"/>
      <c r="J1" s="43"/>
      <c r="K1" s="43"/>
      <c r="L1" s="43"/>
      <c r="M1" s="43"/>
      <c r="N1" s="43"/>
      <c r="O1" s="43"/>
      <c r="P1" s="43"/>
      <c r="Q1" s="43"/>
      <c r="R1" s="43"/>
      <c r="S1" s="43"/>
      <c r="T1" s="43"/>
      <c r="U1" s="43"/>
      <c r="V1" s="43"/>
      <c r="W1" s="43"/>
      <c r="X1" s="43"/>
      <c r="Y1" s="43"/>
    </row>
    <row r="2">
      <c r="A2" s="140" t="s">
        <v>185</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186</v>
      </c>
      <c r="C3" s="144" t="s">
        <v>187</v>
      </c>
      <c r="D3" s="145">
        <f>'Expenses 2021'!C40</f>
        <v>205705909</v>
      </c>
      <c r="E3" s="146"/>
      <c r="F3" s="43"/>
      <c r="G3" s="43"/>
      <c r="H3" s="43"/>
      <c r="I3" s="43"/>
      <c r="J3" s="43"/>
      <c r="K3" s="43"/>
      <c r="L3" s="43"/>
      <c r="M3" s="43"/>
      <c r="N3" s="43"/>
      <c r="O3" s="43"/>
      <c r="P3" s="43"/>
      <c r="Q3" s="43"/>
      <c r="R3" s="43"/>
      <c r="S3" s="43"/>
      <c r="T3" s="43"/>
      <c r="U3" s="43"/>
      <c r="V3" s="43"/>
      <c r="W3" s="43"/>
      <c r="X3" s="43"/>
      <c r="Y3" s="43"/>
    </row>
    <row r="4">
      <c r="A4" s="138"/>
      <c r="B4" s="49"/>
      <c r="C4" s="144" t="s">
        <v>188</v>
      </c>
      <c r="D4" s="145">
        <f>'Expenses 2021'!C31</f>
        <v>15633766</v>
      </c>
      <c r="E4" s="146"/>
      <c r="F4" s="43"/>
      <c r="G4" s="43"/>
      <c r="H4" s="43"/>
      <c r="I4" s="43"/>
      <c r="J4" s="43"/>
      <c r="K4" s="43"/>
      <c r="L4" s="43"/>
      <c r="M4" s="43"/>
      <c r="N4" s="43"/>
      <c r="O4" s="43"/>
      <c r="P4" s="43"/>
      <c r="Q4" s="43"/>
      <c r="R4" s="43"/>
      <c r="S4" s="43"/>
      <c r="T4" s="43"/>
      <c r="U4" s="43"/>
      <c r="V4" s="43"/>
      <c r="W4" s="43"/>
      <c r="X4" s="43"/>
      <c r="Y4" s="43"/>
    </row>
    <row r="5">
      <c r="A5" s="138"/>
      <c r="B5" s="49"/>
      <c r="C5" s="144" t="s">
        <v>189</v>
      </c>
      <c r="D5" s="145">
        <f>D3-D4</f>
        <v>190072143</v>
      </c>
      <c r="E5" s="146"/>
      <c r="F5" s="43"/>
      <c r="G5" s="43"/>
      <c r="H5" s="43"/>
      <c r="I5" s="43"/>
      <c r="J5" s="43"/>
      <c r="K5" s="43"/>
      <c r="L5" s="43"/>
      <c r="M5" s="43"/>
      <c r="N5" s="43"/>
      <c r="O5" s="43"/>
      <c r="P5" s="43"/>
      <c r="Q5" s="43"/>
      <c r="R5" s="43"/>
      <c r="S5" s="43"/>
      <c r="T5" s="43"/>
      <c r="U5" s="43"/>
      <c r="V5" s="43"/>
      <c r="W5" s="43"/>
      <c r="X5" s="43"/>
      <c r="Y5" s="43"/>
    </row>
    <row r="6">
      <c r="A6" s="138"/>
      <c r="B6" s="49"/>
      <c r="C6" s="144" t="s">
        <v>190</v>
      </c>
      <c r="D6" s="145">
        <f>D5/12</f>
        <v>15839345.25</v>
      </c>
      <c r="E6" s="146"/>
      <c r="F6" s="43"/>
      <c r="G6" s="43"/>
      <c r="H6" s="43"/>
      <c r="I6" s="43"/>
      <c r="J6" s="43"/>
      <c r="K6" s="43"/>
      <c r="L6" s="43"/>
      <c r="M6" s="43"/>
      <c r="N6" s="43"/>
      <c r="O6" s="43"/>
      <c r="P6" s="43"/>
      <c r="Q6" s="43"/>
      <c r="R6" s="43"/>
      <c r="S6" s="43"/>
      <c r="T6" s="43"/>
      <c r="U6" s="43"/>
      <c r="V6" s="43"/>
      <c r="W6" s="43"/>
      <c r="X6" s="43"/>
      <c r="Y6" s="43"/>
    </row>
    <row r="7">
      <c r="A7" s="138"/>
      <c r="B7" s="49"/>
      <c r="C7" s="144" t="s">
        <v>191</v>
      </c>
      <c r="D7" s="75">
        <f>'Balance Sheet 2021'!E2+'Balance Sheet 2021'!E3</f>
        <v>39965799</v>
      </c>
      <c r="E7" s="146"/>
      <c r="F7" s="43"/>
      <c r="G7" s="43"/>
      <c r="H7" s="43"/>
      <c r="I7" s="43"/>
      <c r="J7" s="43"/>
      <c r="K7" s="43"/>
      <c r="L7" s="43"/>
      <c r="M7" s="43"/>
      <c r="N7" s="43"/>
      <c r="O7" s="43"/>
      <c r="P7" s="43"/>
      <c r="Q7" s="43"/>
      <c r="R7" s="43"/>
      <c r="S7" s="43"/>
      <c r="T7" s="43"/>
      <c r="U7" s="43"/>
      <c r="V7" s="43"/>
      <c r="W7" s="43"/>
      <c r="X7" s="43"/>
      <c r="Y7" s="43"/>
    </row>
    <row r="8">
      <c r="A8" s="138"/>
      <c r="B8" s="49"/>
      <c r="C8" s="147" t="s">
        <v>185</v>
      </c>
      <c r="D8" s="148">
        <f>D7/D6</f>
        <v>2.523197668</v>
      </c>
      <c r="E8" s="149" t="s">
        <v>192</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193</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194</v>
      </c>
      <c r="C11" s="144" t="s">
        <v>195</v>
      </c>
      <c r="D11" s="75">
        <f>'Balance Sheet 2021'!E30</f>
        <v>361023805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196</v>
      </c>
      <c r="D12" s="75">
        <f>'Expenses 2021'!C40</f>
        <v>205705909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197</v>
      </c>
      <c r="D13" s="145">
        <f>D12/12</f>
        <v>17142159.08</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193</v>
      </c>
      <c r="D14" s="148">
        <f>D11/D13</f>
        <v>21.06057955</v>
      </c>
      <c r="E14" s="149" t="s">
        <v>192</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198</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199</v>
      </c>
      <c r="C17" s="144" t="s">
        <v>200</v>
      </c>
      <c r="D17" s="75">
        <f>sum('Balance Sheet 2021'!E13:E15)</f>
        <v>379013143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196</v>
      </c>
      <c r="D18" s="75">
        <f>'Expenses 2021'!C40</f>
        <v>205705909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197</v>
      </c>
      <c r="D19" s="145">
        <f>D18/12</f>
        <v>17142159.08</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201</v>
      </c>
      <c r="D20" s="148">
        <f>D17/D19</f>
        <v>22.11000033</v>
      </c>
      <c r="E20" s="149" t="s">
        <v>192</v>
      </c>
      <c r="F20" s="43"/>
      <c r="G20" s="43"/>
      <c r="H20" s="43"/>
      <c r="I20" s="43"/>
      <c r="J20" s="43"/>
      <c r="K20" s="43"/>
      <c r="L20" s="43"/>
      <c r="M20" s="43"/>
      <c r="N20" s="43"/>
      <c r="O20" s="43"/>
      <c r="P20" s="43"/>
      <c r="Q20" s="43"/>
      <c r="R20" s="43"/>
      <c r="S20" s="43"/>
      <c r="T20" s="43"/>
      <c r="U20" s="43"/>
      <c r="V20" s="43"/>
      <c r="W20" s="43"/>
      <c r="X20" s="43"/>
      <c r="Y20" s="43"/>
    </row>
    <row r="21">
      <c r="A21" s="138"/>
      <c r="B21" s="49"/>
      <c r="C21" s="153" t="s">
        <v>202</v>
      </c>
      <c r="D21" s="154">
        <f>D20+D8</f>
        <v>24.633198</v>
      </c>
      <c r="E21" s="155" t="s">
        <v>192</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203</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204</v>
      </c>
      <c r="C24" s="159"/>
      <c r="D24" s="160">
        <f>max('Revenues 2021'!E2:E7,'Revenues 2021'!F10:F15)</f>
        <v>175423938</v>
      </c>
      <c r="E24" s="161" t="s">
        <v>205</v>
      </c>
      <c r="F24" s="43"/>
      <c r="G24" s="43"/>
      <c r="H24" s="43"/>
      <c r="I24" s="43"/>
      <c r="J24" s="43"/>
      <c r="K24" s="43"/>
      <c r="L24" s="43"/>
      <c r="M24" s="43"/>
      <c r="N24" s="43"/>
      <c r="O24" s="43"/>
      <c r="P24" s="43"/>
      <c r="Q24" s="43"/>
      <c r="R24" s="43"/>
      <c r="S24" s="43"/>
      <c r="T24" s="43"/>
      <c r="U24" s="43"/>
      <c r="V24" s="43"/>
      <c r="W24" s="43"/>
      <c r="X24" s="43"/>
      <c r="Y24" s="43"/>
    </row>
    <row r="25">
      <c r="A25" s="138"/>
      <c r="B25" s="49"/>
      <c r="C25" s="144" t="s">
        <v>206</v>
      </c>
      <c r="D25" s="145">
        <f>'Revenues 2021'!F44</f>
        <v>225470039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203</v>
      </c>
      <c r="D26" s="162">
        <f>D24/D25</f>
        <v>0.7780365798</v>
      </c>
      <c r="E26" s="149" t="s">
        <v>207</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208</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209</v>
      </c>
      <c r="C29" s="144" t="s">
        <v>210</v>
      </c>
      <c r="D29" s="75">
        <f>SUM('Expenses 2021'!C7:C9)</f>
        <v>82318499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211</v>
      </c>
      <c r="D30" s="75">
        <f>SUM('Expenses 2021'!C10:C12)</f>
        <v>20032728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212</v>
      </c>
      <c r="D31" s="75">
        <f>sum(D29:D30)</f>
        <v>102351227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187</v>
      </c>
      <c r="D32" s="75">
        <f>'Expenses 2021'!C40</f>
        <v>205705909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213</v>
      </c>
      <c r="D33" s="162">
        <f>D31/D32</f>
        <v>0.4975609476</v>
      </c>
      <c r="E33" s="149" t="s">
        <v>214</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215</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216</v>
      </c>
      <c r="C36" s="144" t="s">
        <v>217</v>
      </c>
      <c r="D36" s="75">
        <f>SUM('Expenses 2021'!C10:C11)</f>
        <v>14543205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210</v>
      </c>
      <c r="D37" s="75">
        <f>SUM('Expenses 2021'!C7:C9)</f>
        <v>82318499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215</v>
      </c>
      <c r="D38" s="162">
        <f>D36/D37</f>
        <v>0.1766699488</v>
      </c>
      <c r="E38" s="149" t="s">
        <v>218</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219</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220</v>
      </c>
      <c r="C41" s="147" t="s">
        <v>245</v>
      </c>
      <c r="D41" s="75">
        <f>'Expenses 2021'!D40</f>
        <v>172644673</v>
      </c>
      <c r="E41" s="164">
        <f t="shared" ref="E41:E44" si="1">D41/$D$44</f>
        <v>0.8392791138</v>
      </c>
      <c r="F41" s="43"/>
      <c r="G41" s="43"/>
      <c r="H41" s="43"/>
      <c r="I41" s="43"/>
      <c r="J41" s="43"/>
      <c r="K41" s="43"/>
      <c r="L41" s="43"/>
      <c r="M41" s="43"/>
      <c r="N41" s="43"/>
      <c r="O41" s="43"/>
      <c r="P41" s="43"/>
      <c r="Q41" s="43"/>
      <c r="R41" s="43"/>
      <c r="S41" s="43"/>
      <c r="T41" s="43"/>
      <c r="U41" s="43"/>
      <c r="V41" s="43"/>
      <c r="W41" s="43"/>
      <c r="X41" s="43"/>
      <c r="Y41" s="43"/>
    </row>
    <row r="42">
      <c r="A42" s="138"/>
      <c r="B42" s="49"/>
      <c r="C42" s="147" t="s">
        <v>222</v>
      </c>
      <c r="D42" s="145">
        <f>'Expenses 2021'!E40</f>
        <v>25357537</v>
      </c>
      <c r="E42" s="164">
        <f t="shared" si="1"/>
        <v>0.1232708245</v>
      </c>
      <c r="F42" s="43"/>
      <c r="G42" s="43"/>
      <c r="H42" s="43"/>
      <c r="I42" s="43"/>
      <c r="J42" s="43"/>
      <c r="K42" s="43"/>
      <c r="L42" s="43"/>
      <c r="M42" s="43"/>
      <c r="N42" s="43"/>
      <c r="O42" s="43"/>
      <c r="P42" s="43"/>
      <c r="Q42" s="43"/>
      <c r="R42" s="43"/>
      <c r="S42" s="43"/>
      <c r="T42" s="43"/>
      <c r="U42" s="43"/>
      <c r="V42" s="43"/>
      <c r="W42" s="43"/>
      <c r="X42" s="43"/>
      <c r="Y42" s="43"/>
    </row>
    <row r="43">
      <c r="A43" s="138"/>
      <c r="B43" s="49"/>
      <c r="C43" s="147" t="s">
        <v>223</v>
      </c>
      <c r="D43" s="145">
        <f>'Expenses 2021'!F40</f>
        <v>7703699</v>
      </c>
      <c r="E43" s="164">
        <f t="shared" si="1"/>
        <v>0.03745006178</v>
      </c>
      <c r="F43" s="43"/>
      <c r="G43" s="43"/>
      <c r="H43" s="43"/>
      <c r="I43" s="43"/>
      <c r="J43" s="43"/>
      <c r="K43" s="43"/>
      <c r="L43" s="43"/>
      <c r="M43" s="43"/>
      <c r="N43" s="43"/>
      <c r="O43" s="43"/>
      <c r="P43" s="43"/>
      <c r="Q43" s="43"/>
      <c r="R43" s="43"/>
      <c r="S43" s="43"/>
      <c r="T43" s="43"/>
      <c r="U43" s="43"/>
      <c r="V43" s="43"/>
      <c r="W43" s="43"/>
      <c r="X43" s="43"/>
      <c r="Y43" s="43"/>
    </row>
    <row r="44">
      <c r="A44" s="138"/>
      <c r="B44" s="49"/>
      <c r="C44" s="144" t="s">
        <v>187</v>
      </c>
      <c r="D44" s="145">
        <f>sum(D41:D43)</f>
        <v>205705909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224</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225</v>
      </c>
      <c r="C47" s="144" t="s">
        <v>226</v>
      </c>
      <c r="D47" s="145">
        <f>'Revenues 2021'!F9</f>
        <v>19679890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227</v>
      </c>
      <c r="D48" s="145">
        <f>'Expenses 2021'!F40</f>
        <v>7703699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228</v>
      </c>
      <c r="D49" s="165">
        <f>D47/D48</f>
        <v>2.554602666</v>
      </c>
      <c r="E49" s="149" t="s">
        <v>229</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230</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231</v>
      </c>
      <c r="C52" s="144" t="s">
        <v>232</v>
      </c>
      <c r="D52" s="145">
        <f>sum('Balance Sheet 2021'!E2:E10)</f>
        <v>51678159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233</v>
      </c>
      <c r="D53" s="145">
        <f>sum('Balance Sheet 2021'!E19:E22)</f>
        <v>214834042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234</v>
      </c>
      <c r="D54" s="167">
        <f>D52/D53</f>
        <v>0.2405492096</v>
      </c>
      <c r="E54" s="149" t="s">
        <v>235</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236</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237</v>
      </c>
      <c r="C57" s="144" t="s">
        <v>238</v>
      </c>
      <c r="D57" s="145">
        <f>sum('Balance Sheet 2021'!E25:E26)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239</v>
      </c>
      <c r="D58" s="145">
        <f>'Balance Sheet 2021'!E18</f>
        <v>709047420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240</v>
      </c>
      <c r="D59" s="168">
        <f>D57/D58</f>
        <v>0</v>
      </c>
      <c r="E59" s="149" t="s">
        <v>241</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RHODE ISLAND SCHOOL OF DESIGN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546370.0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1.5455809E7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1499479.0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16002179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1.83083169E8</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242</v>
      </c>
      <c r="D11" s="61"/>
      <c r="E11" s="61"/>
      <c r="F11" s="62">
        <v>3909775.0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791536.0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187784480</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3290558.0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246</v>
      </c>
      <c r="D26" s="50">
        <v>2.5578625E7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4324870.0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21253755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21253755</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t="s">
        <v>99</v>
      </c>
      <c r="D39" s="74"/>
      <c r="E39" s="48">
        <v>307995.0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100</v>
      </c>
      <c r="D40" s="74"/>
      <c r="E40" s="48">
        <v>166929.0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474924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228805896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RHODE ISLAND SCHOOL OF DESIGN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35160155</v>
      </c>
      <c r="D4" s="99">
        <v>3.5160155E7</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3675405</v>
      </c>
      <c r="D7" s="99">
        <v>2645264.0</v>
      </c>
      <c r="E7" s="99">
        <v>380998.0</v>
      </c>
      <c r="F7" s="99">
        <v>649143.0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84429916</v>
      </c>
      <c r="D9" s="99">
        <v>7.5142666E7</v>
      </c>
      <c r="E9" s="99">
        <v>4506064.0</v>
      </c>
      <c r="F9" s="99">
        <v>4781186.0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5211541</v>
      </c>
      <c r="D10" s="99">
        <v>4600712.0</v>
      </c>
      <c r="E10" s="99">
        <v>289657.0</v>
      </c>
      <c r="F10" s="99">
        <v>321172.0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11999888</v>
      </c>
      <c r="D11" s="99">
        <v>1.0592213E7</v>
      </c>
      <c r="E11" s="99">
        <v>667525.0</v>
      </c>
      <c r="F11" s="99">
        <v>740150.0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5980791</v>
      </c>
      <c r="D12" s="99">
        <v>5279801.0</v>
      </c>
      <c r="E12" s="99">
        <v>332412.0</v>
      </c>
      <c r="F12" s="99">
        <v>368578.0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309002</v>
      </c>
      <c r="D15" s="99">
        <v>0.0</v>
      </c>
      <c r="E15" s="99">
        <v>309002.0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162300</v>
      </c>
      <c r="D16" s="99">
        <v>0.0</v>
      </c>
      <c r="E16" s="99">
        <v>162300.0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10406</v>
      </c>
      <c r="D17" s="99">
        <v>0.0</v>
      </c>
      <c r="E17" s="99">
        <v>10406.0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105760</v>
      </c>
      <c r="D18" s="99">
        <v>0.0</v>
      </c>
      <c r="E18" s="99">
        <v>0.0</v>
      </c>
      <c r="F18" s="99">
        <v>105760.0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2057972</v>
      </c>
      <c r="D19" s="99">
        <v>0.0</v>
      </c>
      <c r="E19" s="99">
        <v>2057972.0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10554004</v>
      </c>
      <c r="D20" s="99">
        <v>7855269.0</v>
      </c>
      <c r="E20" s="99">
        <v>1763928.0</v>
      </c>
      <c r="F20" s="99">
        <v>934807.0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629793</v>
      </c>
      <c r="D21" s="99">
        <v>548102.0</v>
      </c>
      <c r="E21" s="99">
        <v>525.0</v>
      </c>
      <c r="F21" s="99">
        <v>81166.0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13153060</v>
      </c>
      <c r="D22" s="99">
        <v>1.1654218E7</v>
      </c>
      <c r="E22" s="99">
        <v>996276.0</v>
      </c>
      <c r="F22" s="99">
        <v>502566.0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6043031</v>
      </c>
      <c r="D23" s="99">
        <v>5302127.0</v>
      </c>
      <c r="E23" s="99">
        <v>227239.0</v>
      </c>
      <c r="F23" s="99">
        <v>513665.0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8593452</v>
      </c>
      <c r="D25" s="99">
        <v>2010133.0</v>
      </c>
      <c r="E25" s="99">
        <v>6583319.0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3295976</v>
      </c>
      <c r="D26" s="99">
        <v>2589113.0</v>
      </c>
      <c r="E26" s="99">
        <v>8898.0</v>
      </c>
      <c r="F26" s="99">
        <v>697965.0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5425028</v>
      </c>
      <c r="D29" s="99">
        <v>0.0</v>
      </c>
      <c r="E29" s="99">
        <v>5425028.0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15520215</v>
      </c>
      <c r="D31" s="99">
        <v>1.4463028E7</v>
      </c>
      <c r="E31" s="99">
        <v>1042187.0</v>
      </c>
      <c r="F31" s="99">
        <v>15000.0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1780182</v>
      </c>
      <c r="D32" s="99">
        <v>1780182.0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138</v>
      </c>
      <c r="C34" s="98">
        <f t="shared" si="1"/>
        <v>1347720</v>
      </c>
      <c r="D34" s="99">
        <v>1113638.0</v>
      </c>
      <c r="E34" s="99">
        <v>3350.0</v>
      </c>
      <c r="F34" s="99">
        <v>230732.0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926468</v>
      </c>
      <c r="D35" s="99">
        <v>926468.0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141</v>
      </c>
      <c r="C36" s="98">
        <f t="shared" si="1"/>
        <v>497983</v>
      </c>
      <c r="D36" s="99">
        <v>496971.0</v>
      </c>
      <c r="E36" s="99">
        <v>0.0</v>
      </c>
      <c r="F36" s="99">
        <v>1012.0</v>
      </c>
      <c r="G36" s="43"/>
      <c r="H36" s="43"/>
      <c r="I36" s="43"/>
      <c r="J36" s="43"/>
      <c r="K36" s="43"/>
      <c r="L36" s="43"/>
      <c r="M36" s="43"/>
      <c r="N36" s="43"/>
      <c r="O36" s="43"/>
      <c r="P36" s="43"/>
      <c r="Q36" s="43"/>
      <c r="R36" s="43"/>
      <c r="S36" s="43"/>
      <c r="T36" s="43"/>
      <c r="U36" s="43"/>
      <c r="V36" s="43"/>
      <c r="W36" s="43"/>
      <c r="X36" s="43"/>
      <c r="Y36" s="43"/>
      <c r="Z36" s="43"/>
    </row>
    <row r="37">
      <c r="A37" s="45" t="s">
        <v>52</v>
      </c>
      <c r="B37" s="102" t="s">
        <v>140</v>
      </c>
      <c r="C37" s="98">
        <f t="shared" si="1"/>
        <v>469415</v>
      </c>
      <c r="D37" s="99">
        <v>453171.0</v>
      </c>
      <c r="E37" s="99">
        <v>4297.0</v>
      </c>
      <c r="F37" s="99">
        <v>11947.0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3516070</v>
      </c>
      <c r="D38" s="99">
        <v>1341772.0</v>
      </c>
      <c r="E38" s="99">
        <v>2108330.0</v>
      </c>
      <c r="F38" s="99">
        <v>65968.0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3">
        <f t="shared" ref="C40:F40" si="2">sum(C3:C39)</f>
        <v>220855533</v>
      </c>
      <c r="D40" s="103">
        <f t="shared" si="2"/>
        <v>183955003</v>
      </c>
      <c r="E40" s="103">
        <f t="shared" si="2"/>
        <v>26879713</v>
      </c>
      <c r="F40" s="103">
        <f t="shared" si="2"/>
        <v>10020817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RHODE ISLAND SCHOOL OF DESIGN</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144</v>
      </c>
      <c r="B2" s="45">
        <v>1.0</v>
      </c>
      <c r="C2" s="46" t="s">
        <v>145</v>
      </c>
      <c r="D2" s="110"/>
      <c r="E2" s="111">
        <v>2338231.0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2"/>
      <c r="E3" s="111">
        <v>2.1056545E7</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0"/>
      <c r="E4" s="111">
        <v>8328563.0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2"/>
      <c r="E8" s="111">
        <v>36815.0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2"/>
      <c r="E9" s="111">
        <v>1359764.0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0"/>
      <c r="E10" s="111">
        <v>2686284.0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1">
        <v>5.41497599E8</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1">
        <v>2.66520917E8</v>
      </c>
      <c r="E12" s="108">
        <f>D11-D12</f>
        <v>274976682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2"/>
      <c r="E13" s="111">
        <v>2141125.0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2"/>
      <c r="E14" s="111">
        <v>3.88784392E8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2"/>
      <c r="E15" s="111">
        <v>5200000.0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2"/>
      <c r="E17" s="111">
        <v>7204969.0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3"/>
      <c r="E18" s="114">
        <f>sum(E2:E17)</f>
        <v>714113370</v>
      </c>
      <c r="F18" s="43"/>
      <c r="G18" s="43"/>
      <c r="H18" s="43"/>
      <c r="I18" s="43"/>
      <c r="J18" s="43"/>
      <c r="K18" s="43"/>
      <c r="L18" s="43"/>
      <c r="M18" s="43"/>
      <c r="N18" s="43"/>
      <c r="O18" s="43"/>
      <c r="P18" s="43"/>
      <c r="Q18" s="43"/>
      <c r="R18" s="43"/>
      <c r="S18" s="43"/>
      <c r="T18" s="43"/>
      <c r="U18" s="43"/>
      <c r="V18" s="43"/>
      <c r="W18" s="43"/>
      <c r="X18" s="43"/>
      <c r="Y18" s="43"/>
      <c r="Z18" s="43"/>
    </row>
    <row r="19">
      <c r="A19" s="44" t="s">
        <v>164</v>
      </c>
      <c r="B19" s="115">
        <v>17.0</v>
      </c>
      <c r="C19" s="116" t="s">
        <v>165</v>
      </c>
      <c r="D19" s="117"/>
      <c r="E19" s="111">
        <v>1.0263162E7</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166</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167</v>
      </c>
      <c r="D21" s="117"/>
      <c r="E21" s="111">
        <v>6328776.0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168</v>
      </c>
      <c r="D22" s="117"/>
      <c r="E22" s="111">
        <v>1.87400139E8</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169</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170</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171</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172</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173</v>
      </c>
      <c r="D27" s="117"/>
      <c r="E27" s="118">
        <v>1.4925839E7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174</v>
      </c>
      <c r="D28" s="125"/>
      <c r="E28" s="126">
        <f>sum(E19:E27)</f>
        <v>218917916</v>
      </c>
      <c r="F28" s="43"/>
      <c r="G28" s="43"/>
      <c r="H28" s="43"/>
      <c r="I28" s="43"/>
      <c r="J28" s="43"/>
      <c r="K28" s="43"/>
      <c r="L28" s="43"/>
      <c r="M28" s="43"/>
      <c r="N28" s="43"/>
      <c r="O28" s="43"/>
      <c r="P28" s="43"/>
      <c r="Q28" s="43"/>
      <c r="R28" s="43"/>
      <c r="S28" s="43"/>
      <c r="T28" s="43"/>
      <c r="U28" s="43"/>
      <c r="V28" s="43"/>
      <c r="W28" s="43"/>
      <c r="X28" s="43"/>
      <c r="Y28" s="43"/>
      <c r="Z28" s="43"/>
    </row>
    <row r="29">
      <c r="A29" s="65" t="s">
        <v>175</v>
      </c>
      <c r="B29" s="127"/>
      <c r="C29" s="128" t="s">
        <v>176</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177</v>
      </c>
      <c r="D30" s="117"/>
      <c r="E30" s="111">
        <v>3.59894242E8</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178</v>
      </c>
      <c r="D31" s="117"/>
      <c r="E31" s="111">
        <v>1.35301212E8</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179</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180</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181</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182</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183</v>
      </c>
      <c r="D36" s="131"/>
      <c r="E36" s="126">
        <f>sum(E30:E35)</f>
        <v>495195454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184</v>
      </c>
      <c r="D37" s="135"/>
      <c r="E37" s="136">
        <f>E36+E28</f>
        <v>714113370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RHODE ISLAND SCHOOL OF DESIGN</v>
      </c>
      <c r="B1" s="2">
        <f>'Revenues 2022'!C1</f>
        <v>2022</v>
      </c>
      <c r="C1" s="175"/>
      <c r="D1" s="138"/>
      <c r="E1" s="139"/>
      <c r="F1" s="43"/>
      <c r="G1" s="43"/>
      <c r="H1" s="43"/>
      <c r="I1" s="43"/>
      <c r="J1" s="43"/>
      <c r="K1" s="43"/>
      <c r="L1" s="43"/>
      <c r="M1" s="43"/>
      <c r="N1" s="43"/>
      <c r="O1" s="43"/>
      <c r="P1" s="43"/>
      <c r="Q1" s="43"/>
      <c r="R1" s="43"/>
      <c r="S1" s="43"/>
      <c r="T1" s="43"/>
      <c r="U1" s="43"/>
      <c r="V1" s="43"/>
      <c r="W1" s="43"/>
      <c r="X1" s="43"/>
      <c r="Y1" s="43"/>
    </row>
    <row r="2">
      <c r="A2" s="140" t="s">
        <v>185</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186</v>
      </c>
      <c r="C3" s="144" t="s">
        <v>187</v>
      </c>
      <c r="D3" s="145">
        <f>'Expenses 2022'!C40</f>
        <v>220855533</v>
      </c>
      <c r="E3" s="146"/>
      <c r="F3" s="43"/>
      <c r="G3" s="43"/>
      <c r="H3" s="43"/>
      <c r="I3" s="43"/>
      <c r="J3" s="43"/>
      <c r="K3" s="43"/>
      <c r="L3" s="43"/>
      <c r="M3" s="43"/>
      <c r="N3" s="43"/>
      <c r="O3" s="43"/>
      <c r="P3" s="43"/>
      <c r="Q3" s="43"/>
      <c r="R3" s="43"/>
      <c r="S3" s="43"/>
      <c r="T3" s="43"/>
      <c r="U3" s="43"/>
      <c r="V3" s="43"/>
      <c r="W3" s="43"/>
      <c r="X3" s="43"/>
      <c r="Y3" s="43"/>
    </row>
    <row r="4">
      <c r="A4" s="138"/>
      <c r="B4" s="49"/>
      <c r="C4" s="144" t="s">
        <v>188</v>
      </c>
      <c r="D4" s="145">
        <f>'Expenses 2022'!C31</f>
        <v>15520215</v>
      </c>
      <c r="E4" s="146"/>
      <c r="F4" s="43"/>
      <c r="G4" s="43"/>
      <c r="H4" s="43"/>
      <c r="I4" s="43"/>
      <c r="J4" s="43"/>
      <c r="K4" s="43"/>
      <c r="L4" s="43"/>
      <c r="M4" s="43"/>
      <c r="N4" s="43"/>
      <c r="O4" s="43"/>
      <c r="P4" s="43"/>
      <c r="Q4" s="43"/>
      <c r="R4" s="43"/>
      <c r="S4" s="43"/>
      <c r="T4" s="43"/>
      <c r="U4" s="43"/>
      <c r="V4" s="43"/>
      <c r="W4" s="43"/>
      <c r="X4" s="43"/>
      <c r="Y4" s="43"/>
    </row>
    <row r="5">
      <c r="A5" s="138"/>
      <c r="B5" s="49"/>
      <c r="C5" s="144" t="s">
        <v>189</v>
      </c>
      <c r="D5" s="145">
        <f>D3-D4</f>
        <v>205335318</v>
      </c>
      <c r="E5" s="146"/>
      <c r="F5" s="43"/>
      <c r="G5" s="43"/>
      <c r="H5" s="43"/>
      <c r="I5" s="43"/>
      <c r="J5" s="43"/>
      <c r="K5" s="43"/>
      <c r="L5" s="43"/>
      <c r="M5" s="43"/>
      <c r="N5" s="43"/>
      <c r="O5" s="43"/>
      <c r="P5" s="43"/>
      <c r="Q5" s="43"/>
      <c r="R5" s="43"/>
      <c r="S5" s="43"/>
      <c r="T5" s="43"/>
      <c r="U5" s="43"/>
      <c r="V5" s="43"/>
      <c r="W5" s="43"/>
      <c r="X5" s="43"/>
      <c r="Y5" s="43"/>
    </row>
    <row r="6">
      <c r="A6" s="138"/>
      <c r="B6" s="49"/>
      <c r="C6" s="144" t="s">
        <v>190</v>
      </c>
      <c r="D6" s="145">
        <f>D5/12</f>
        <v>17111276.5</v>
      </c>
      <c r="E6" s="146"/>
      <c r="F6" s="43"/>
      <c r="G6" s="43"/>
      <c r="H6" s="43"/>
      <c r="I6" s="43"/>
      <c r="J6" s="43"/>
      <c r="K6" s="43"/>
      <c r="L6" s="43"/>
      <c r="M6" s="43"/>
      <c r="N6" s="43"/>
      <c r="O6" s="43"/>
      <c r="P6" s="43"/>
      <c r="Q6" s="43"/>
      <c r="R6" s="43"/>
      <c r="S6" s="43"/>
      <c r="T6" s="43"/>
      <c r="U6" s="43"/>
      <c r="V6" s="43"/>
      <c r="W6" s="43"/>
      <c r="X6" s="43"/>
      <c r="Y6" s="43"/>
    </row>
    <row r="7">
      <c r="A7" s="138"/>
      <c r="B7" s="49"/>
      <c r="C7" s="144" t="s">
        <v>191</v>
      </c>
      <c r="D7" s="75">
        <f>'Balance Sheet 2022'!E2+'Balance Sheet 2022'!E3</f>
        <v>23394776</v>
      </c>
      <c r="E7" s="146"/>
      <c r="F7" s="43"/>
      <c r="G7" s="43"/>
      <c r="H7" s="43"/>
      <c r="I7" s="43"/>
      <c r="J7" s="43"/>
      <c r="K7" s="43"/>
      <c r="L7" s="43"/>
      <c r="M7" s="43"/>
      <c r="N7" s="43"/>
      <c r="O7" s="43"/>
      <c r="P7" s="43"/>
      <c r="Q7" s="43"/>
      <c r="R7" s="43"/>
      <c r="S7" s="43"/>
      <c r="T7" s="43"/>
      <c r="U7" s="43"/>
      <c r="V7" s="43"/>
      <c r="W7" s="43"/>
      <c r="X7" s="43"/>
      <c r="Y7" s="43"/>
    </row>
    <row r="8">
      <c r="A8" s="138"/>
      <c r="B8" s="49"/>
      <c r="C8" s="147" t="s">
        <v>185</v>
      </c>
      <c r="D8" s="148">
        <f>D7/D6</f>
        <v>1.367213954</v>
      </c>
      <c r="E8" s="149" t="s">
        <v>192</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193</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194</v>
      </c>
      <c r="C11" s="144" t="s">
        <v>195</v>
      </c>
      <c r="D11" s="75">
        <f>'Balance Sheet 2022'!E30</f>
        <v>359894242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196</v>
      </c>
      <c r="D12" s="75">
        <f>'Expenses 2022'!C40</f>
        <v>220855533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197</v>
      </c>
      <c r="D13" s="145">
        <f>D12/12</f>
        <v>18404627.75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193</v>
      </c>
      <c r="D14" s="148">
        <f>D11/D13</f>
        <v>19.55455154</v>
      </c>
      <c r="E14" s="149" t="s">
        <v>192</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198</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199</v>
      </c>
      <c r="C17" s="144" t="s">
        <v>200</v>
      </c>
      <c r="D17" s="75">
        <f>sum('Balance Sheet 2022'!E13:E15)</f>
        <v>396125517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196</v>
      </c>
      <c r="D18" s="75">
        <f>'Expenses 2022'!C40</f>
        <v>220855533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197</v>
      </c>
      <c r="D19" s="145">
        <f>D18/12</f>
        <v>18404627.75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201</v>
      </c>
      <c r="D20" s="148">
        <f>D17/D19</f>
        <v>21.52314746</v>
      </c>
      <c r="E20" s="149" t="s">
        <v>192</v>
      </c>
      <c r="F20" s="43"/>
      <c r="G20" s="43"/>
      <c r="H20" s="43"/>
      <c r="I20" s="43"/>
      <c r="J20" s="43"/>
      <c r="K20" s="43"/>
      <c r="L20" s="43"/>
      <c r="M20" s="43"/>
      <c r="N20" s="43"/>
      <c r="O20" s="43"/>
      <c r="P20" s="43"/>
      <c r="Q20" s="43"/>
      <c r="R20" s="43"/>
      <c r="S20" s="43"/>
      <c r="T20" s="43"/>
      <c r="U20" s="43"/>
      <c r="V20" s="43"/>
      <c r="W20" s="43"/>
      <c r="X20" s="43"/>
      <c r="Y20" s="43"/>
    </row>
    <row r="21">
      <c r="A21" s="138"/>
      <c r="B21" s="49"/>
      <c r="C21" s="153" t="s">
        <v>202</v>
      </c>
      <c r="D21" s="154">
        <f>D20+D8</f>
        <v>22.89036141</v>
      </c>
      <c r="E21" s="155" t="s">
        <v>192</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203</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204</v>
      </c>
      <c r="C24" s="159"/>
      <c r="D24" s="160">
        <f>max('Revenues 2022'!E2:E7,'Revenues 2022'!F10:F15)</f>
        <v>183083169</v>
      </c>
      <c r="E24" s="161" t="s">
        <v>205</v>
      </c>
      <c r="F24" s="43"/>
      <c r="G24" s="43"/>
      <c r="H24" s="43"/>
      <c r="I24" s="43"/>
      <c r="J24" s="43"/>
      <c r="K24" s="43"/>
      <c r="L24" s="43"/>
      <c r="M24" s="43"/>
      <c r="N24" s="43"/>
      <c r="O24" s="43"/>
      <c r="P24" s="43"/>
      <c r="Q24" s="43"/>
      <c r="R24" s="43"/>
      <c r="S24" s="43"/>
      <c r="T24" s="43"/>
      <c r="U24" s="43"/>
      <c r="V24" s="43"/>
      <c r="W24" s="43"/>
      <c r="X24" s="43"/>
      <c r="Y24" s="43"/>
    </row>
    <row r="25">
      <c r="A25" s="138"/>
      <c r="B25" s="49"/>
      <c r="C25" s="144" t="s">
        <v>206</v>
      </c>
      <c r="D25" s="145">
        <f>'Revenues 2022'!F44</f>
        <v>228805896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203</v>
      </c>
      <c r="D26" s="162">
        <f>D24/D25</f>
        <v>0.800168056</v>
      </c>
      <c r="E26" s="149" t="s">
        <v>207</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208</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209</v>
      </c>
      <c r="C29" s="144" t="s">
        <v>210</v>
      </c>
      <c r="D29" s="75">
        <f>SUM('Expenses 2022'!C7:C9)</f>
        <v>88105321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211</v>
      </c>
      <c r="D30" s="75">
        <f>SUM('Expenses 2022'!C10:C12)</f>
        <v>23192220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212</v>
      </c>
      <c r="D31" s="75">
        <f>sum(D29:D30)</f>
        <v>111297541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187</v>
      </c>
      <c r="D32" s="75">
        <f>'Expenses 2022'!C40</f>
        <v>220855533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213</v>
      </c>
      <c r="D33" s="162">
        <f>D31/D32</f>
        <v>0.5039382056</v>
      </c>
      <c r="E33" s="149" t="s">
        <v>214</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215</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216</v>
      </c>
      <c r="C36" s="144" t="s">
        <v>217</v>
      </c>
      <c r="D36" s="75">
        <f>SUM('Expenses 2022'!C10:C11)</f>
        <v>17211429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210</v>
      </c>
      <c r="D37" s="75">
        <f>SUM('Expenses 2022'!C7:C9)</f>
        <v>88105321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215</v>
      </c>
      <c r="D38" s="162">
        <f>D36/D37</f>
        <v>0.1953506191</v>
      </c>
      <c r="E38" s="149" t="s">
        <v>218</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219</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220</v>
      </c>
      <c r="C41" s="147" t="s">
        <v>247</v>
      </c>
      <c r="D41" s="75">
        <f>'Expenses 2022'!D40</f>
        <v>183955003</v>
      </c>
      <c r="E41" s="164">
        <f t="shared" ref="E41:E44" si="1">D41/$D$44</f>
        <v>0.8329200564</v>
      </c>
      <c r="F41" s="43"/>
      <c r="G41" s="43"/>
      <c r="H41" s="43"/>
      <c r="I41" s="43"/>
      <c r="J41" s="43"/>
      <c r="K41" s="43"/>
      <c r="L41" s="43"/>
      <c r="M41" s="43"/>
      <c r="N41" s="43"/>
      <c r="O41" s="43"/>
      <c r="P41" s="43"/>
      <c r="Q41" s="43"/>
      <c r="R41" s="43"/>
      <c r="S41" s="43"/>
      <c r="T41" s="43"/>
      <c r="U41" s="43"/>
      <c r="V41" s="43"/>
      <c r="W41" s="43"/>
      <c r="X41" s="43"/>
      <c r="Y41" s="43"/>
    </row>
    <row r="42">
      <c r="A42" s="138"/>
      <c r="B42" s="49"/>
      <c r="C42" s="147" t="s">
        <v>222</v>
      </c>
      <c r="D42" s="145">
        <f>'Expenses 2022'!E40</f>
        <v>26879713</v>
      </c>
      <c r="E42" s="164">
        <f t="shared" si="1"/>
        <v>0.1217072203</v>
      </c>
      <c r="F42" s="43"/>
      <c r="G42" s="43"/>
      <c r="H42" s="43"/>
      <c r="I42" s="43"/>
      <c r="J42" s="43"/>
      <c r="K42" s="43"/>
      <c r="L42" s="43"/>
      <c r="M42" s="43"/>
      <c r="N42" s="43"/>
      <c r="O42" s="43"/>
      <c r="P42" s="43"/>
      <c r="Q42" s="43"/>
      <c r="R42" s="43"/>
      <c r="S42" s="43"/>
      <c r="T42" s="43"/>
      <c r="U42" s="43"/>
      <c r="V42" s="43"/>
      <c r="W42" s="43"/>
      <c r="X42" s="43"/>
      <c r="Y42" s="43"/>
    </row>
    <row r="43">
      <c r="A43" s="138"/>
      <c r="B43" s="49"/>
      <c r="C43" s="147" t="s">
        <v>223</v>
      </c>
      <c r="D43" s="145">
        <f>'Expenses 2022'!F40</f>
        <v>10020817</v>
      </c>
      <c r="E43" s="164">
        <f t="shared" si="1"/>
        <v>0.04537272335</v>
      </c>
      <c r="F43" s="43"/>
      <c r="G43" s="43"/>
      <c r="H43" s="43"/>
      <c r="I43" s="43"/>
      <c r="J43" s="43"/>
      <c r="K43" s="43"/>
      <c r="L43" s="43"/>
      <c r="M43" s="43"/>
      <c r="N43" s="43"/>
      <c r="O43" s="43"/>
      <c r="P43" s="43"/>
      <c r="Q43" s="43"/>
      <c r="R43" s="43"/>
      <c r="S43" s="43"/>
      <c r="T43" s="43"/>
      <c r="U43" s="43"/>
      <c r="V43" s="43"/>
      <c r="W43" s="43"/>
      <c r="X43" s="43"/>
      <c r="Y43" s="43"/>
    </row>
    <row r="44">
      <c r="A44" s="138"/>
      <c r="B44" s="49"/>
      <c r="C44" s="144" t="s">
        <v>187</v>
      </c>
      <c r="D44" s="145">
        <f>sum(D41:D43)</f>
        <v>220855533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224</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225</v>
      </c>
      <c r="C47" s="144" t="s">
        <v>226</v>
      </c>
      <c r="D47" s="145">
        <f>'Revenues 2022'!F9</f>
        <v>16002179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227</v>
      </c>
      <c r="D48" s="145">
        <f>'Expenses 2022'!F40</f>
        <v>10020817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228</v>
      </c>
      <c r="D49" s="165">
        <f>D47/D48</f>
        <v>1.596893646</v>
      </c>
      <c r="E49" s="149" t="s">
        <v>229</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230</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231</v>
      </c>
      <c r="C52" s="144" t="s">
        <v>232</v>
      </c>
      <c r="D52" s="145">
        <f>sum('Balance Sheet 2022'!E2:E10)</f>
        <v>35806202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233</v>
      </c>
      <c r="D53" s="145">
        <f>sum('Balance Sheet 2022'!E19:E22)</f>
        <v>203992077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234</v>
      </c>
      <c r="D54" s="167">
        <f>D52/D53</f>
        <v>0.1755274152</v>
      </c>
      <c r="E54" s="149" t="s">
        <v>235</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236</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237</v>
      </c>
      <c r="C57" s="144" t="s">
        <v>238</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239</v>
      </c>
      <c r="D58" s="145">
        <f>'Balance Sheet 2022'!E18</f>
        <v>714113370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240</v>
      </c>
      <c r="D59" s="168">
        <f>D57/D58</f>
        <v>0</v>
      </c>
      <c r="E59" s="149" t="s">
        <v>241</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RHODE ISLAND SCHOOL OF DESIGN</v>
      </c>
      <c r="B1" s="2" t="s">
        <v>248</v>
      </c>
      <c r="C1" s="138"/>
      <c r="D1" s="138"/>
      <c r="E1" s="138"/>
      <c r="F1" s="139"/>
      <c r="G1" s="139"/>
      <c r="H1" s="139"/>
      <c r="I1" s="43"/>
      <c r="J1" s="43"/>
      <c r="K1" s="43"/>
      <c r="L1" s="43"/>
      <c r="M1" s="43"/>
      <c r="N1" s="43"/>
      <c r="O1" s="43"/>
      <c r="P1" s="43"/>
      <c r="Q1" s="43"/>
      <c r="R1" s="43"/>
      <c r="S1" s="43"/>
      <c r="T1" s="43"/>
      <c r="U1" s="43"/>
      <c r="V1" s="43"/>
      <c r="W1" s="43"/>
      <c r="X1" s="43"/>
      <c r="Y1" s="43"/>
    </row>
    <row r="2">
      <c r="A2" s="140" t="s">
        <v>185</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186</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8"/>
      <c r="B5" s="49"/>
      <c r="C5" s="147" t="s">
        <v>185</v>
      </c>
      <c r="D5" s="176">
        <f>'Ratios 2020'!D8</f>
        <v>2.36492432</v>
      </c>
      <c r="E5" s="176">
        <f>'Ratios 2021'!D8</f>
        <v>2.523197668</v>
      </c>
      <c r="F5" s="176">
        <f>'Ratios 2022'!D8</f>
        <v>1.367213954</v>
      </c>
      <c r="G5" s="176">
        <f>average(D5:F5)</f>
        <v>2.085111981</v>
      </c>
      <c r="H5" s="149" t="s">
        <v>192</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193</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194</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8"/>
      <c r="B10" s="49"/>
      <c r="C10" s="147" t="s">
        <v>193</v>
      </c>
      <c r="D10" s="148">
        <f>'Ratios 2020'!D14</f>
        <v>23.06314687</v>
      </c>
      <c r="E10" s="148">
        <f>'Ratios 2021'!D14</f>
        <v>21.06057955</v>
      </c>
      <c r="F10" s="148">
        <f>'Ratios 2022'!D14</f>
        <v>19.55455154</v>
      </c>
      <c r="G10" s="176">
        <f>average(D10:F10)</f>
        <v>21.22609266</v>
      </c>
      <c r="H10" s="149" t="s">
        <v>192</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198</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199</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8"/>
      <c r="B15" s="49"/>
      <c r="C15" s="147" t="s">
        <v>201</v>
      </c>
      <c r="D15" s="179">
        <f>'Ratios 2020'!D20</f>
        <v>28.35826549</v>
      </c>
      <c r="E15" s="179">
        <f>'Ratios 2021'!D20</f>
        <v>22.11000033</v>
      </c>
      <c r="F15" s="179">
        <f>'Ratios 2022'!D20</f>
        <v>21.52314746</v>
      </c>
      <c r="G15" s="176">
        <f>average(D15:F15)</f>
        <v>23.99713776</v>
      </c>
      <c r="H15" s="149" t="s">
        <v>192</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203</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204</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8"/>
      <c r="B20" s="49"/>
      <c r="C20" s="147" t="s">
        <v>203</v>
      </c>
      <c r="D20" s="162">
        <f>'Ratios 2020'!D26</f>
        <v>0.7030375405</v>
      </c>
      <c r="E20" s="162">
        <f>'Ratios 2021'!D26</f>
        <v>0.7780365798</v>
      </c>
      <c r="F20" s="162">
        <f>'Ratios 2022'!D26</f>
        <v>0.800168056</v>
      </c>
      <c r="G20" s="180">
        <f>average(D20:F20)</f>
        <v>0.7604140588</v>
      </c>
      <c r="H20" s="149" t="s">
        <v>207</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208</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209</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8"/>
      <c r="B25" s="49"/>
      <c r="C25" s="147" t="s">
        <v>213</v>
      </c>
      <c r="D25" s="162">
        <f>'Ratios 2020'!D33</f>
        <v>0.4778727212</v>
      </c>
      <c r="E25" s="162">
        <f>'Ratios 2021'!D33</f>
        <v>0.4975609476</v>
      </c>
      <c r="F25" s="162">
        <f>'Ratios 2022'!D33</f>
        <v>0.5039382056</v>
      </c>
      <c r="G25" s="180">
        <f>average(D25:F25)</f>
        <v>0.4931239581</v>
      </c>
      <c r="H25" s="149" t="s">
        <v>214</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215</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216</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8"/>
      <c r="B30" s="49"/>
      <c r="C30" s="147" t="s">
        <v>215</v>
      </c>
      <c r="D30" s="162">
        <f>'Ratios 2020'!D38</f>
        <v>0.1370243997</v>
      </c>
      <c r="E30" s="162">
        <f>'Ratios 2021'!D38</f>
        <v>0.1766699488</v>
      </c>
      <c r="F30" s="162">
        <f>'Ratios 2022'!D38</f>
        <v>0.1953506191</v>
      </c>
      <c r="G30" s="180">
        <f>average(D30:F30)</f>
        <v>0.1696816559</v>
      </c>
      <c r="H30" s="149" t="s">
        <v>218</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219</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220</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8"/>
      <c r="B35" s="49"/>
      <c r="C35" s="147" t="s">
        <v>253</v>
      </c>
      <c r="D35" s="162">
        <f>'Ratios 2020'!E41</f>
        <v>0.8433982459</v>
      </c>
      <c r="E35" s="162">
        <f>'Ratios 2021'!E41</f>
        <v>0.8392791138</v>
      </c>
      <c r="F35" s="162">
        <f>'Ratios 2022'!E41</f>
        <v>0.8329200564</v>
      </c>
      <c r="G35" s="180">
        <f t="shared" ref="G35:G37" si="1">average(D35:F35)</f>
        <v>0.838532472</v>
      </c>
      <c r="H35" s="180"/>
      <c r="I35" s="43"/>
      <c r="J35" s="43"/>
      <c r="K35" s="43"/>
      <c r="L35" s="43"/>
      <c r="M35" s="43"/>
      <c r="N35" s="43"/>
      <c r="O35" s="43"/>
      <c r="P35" s="43"/>
      <c r="Q35" s="43"/>
      <c r="R35" s="43"/>
      <c r="S35" s="43"/>
      <c r="T35" s="43"/>
      <c r="U35" s="43"/>
      <c r="V35" s="43"/>
      <c r="W35" s="43"/>
      <c r="X35" s="43"/>
      <c r="Y35" s="43"/>
    </row>
    <row r="36">
      <c r="A36" s="138"/>
      <c r="B36" s="52"/>
      <c r="C36" s="147" t="s">
        <v>222</v>
      </c>
      <c r="D36" s="162">
        <f>'Ratios 2020'!E42</f>
        <v>0.1241683778</v>
      </c>
      <c r="E36" s="162">
        <f>'Ratios 2021'!E42</f>
        <v>0.1232708245</v>
      </c>
      <c r="F36" s="162">
        <f>'Ratios 2022'!E42</f>
        <v>0.1217072203</v>
      </c>
      <c r="G36" s="180">
        <f t="shared" si="1"/>
        <v>0.1230488075</v>
      </c>
      <c r="H36" s="180"/>
      <c r="I36" s="43"/>
      <c r="J36" s="43"/>
      <c r="K36" s="43"/>
      <c r="L36" s="43"/>
      <c r="M36" s="43"/>
      <c r="N36" s="43"/>
      <c r="O36" s="43"/>
      <c r="P36" s="43"/>
      <c r="Q36" s="43"/>
      <c r="R36" s="43"/>
      <c r="S36" s="43"/>
      <c r="T36" s="43"/>
      <c r="U36" s="43"/>
      <c r="V36" s="43"/>
      <c r="W36" s="43"/>
      <c r="X36" s="43"/>
      <c r="Y36" s="43"/>
    </row>
    <row r="37">
      <c r="A37" s="138"/>
      <c r="B37" s="181"/>
      <c r="C37" s="147" t="s">
        <v>223</v>
      </c>
      <c r="D37" s="162">
        <f>'Ratios 2020'!E43</f>
        <v>0.03243337633</v>
      </c>
      <c r="E37" s="162">
        <f>'Ratios 2021'!E43</f>
        <v>0.03745006178</v>
      </c>
      <c r="F37" s="162">
        <f>'Ratios 2022'!E43</f>
        <v>0.04537272335</v>
      </c>
      <c r="G37" s="180">
        <f t="shared" si="1"/>
        <v>0.03841872049</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224</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225</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8"/>
      <c r="B42" s="49"/>
      <c r="C42" s="147" t="s">
        <v>228</v>
      </c>
      <c r="D42" s="165">
        <f>'Ratios 2020'!D49</f>
        <v>4.850943371</v>
      </c>
      <c r="E42" s="165">
        <f>'Ratios 2021'!D49</f>
        <v>2.554602666</v>
      </c>
      <c r="F42" s="165">
        <f>'Ratios 2022'!D49</f>
        <v>1.596893646</v>
      </c>
      <c r="G42" s="182">
        <f>average(D42:F42)</f>
        <v>3.000813228</v>
      </c>
      <c r="H42" s="149" t="s">
        <v>229</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230</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231</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8"/>
      <c r="B47" s="49"/>
      <c r="C47" s="147" t="s">
        <v>234</v>
      </c>
      <c r="D47" s="148">
        <f>'Ratios 2020'!D54</f>
        <v>0.2090226332</v>
      </c>
      <c r="E47" s="148">
        <f>'Ratios 2021'!D54</f>
        <v>0.2405492096</v>
      </c>
      <c r="F47" s="148">
        <f>'Ratios 2022'!D54</f>
        <v>0.1755274152</v>
      </c>
      <c r="G47" s="176">
        <f>average(D47:F47)</f>
        <v>0.2083664193</v>
      </c>
      <c r="H47" s="149" t="s">
        <v>235</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236</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237</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8"/>
      <c r="B52" s="49"/>
      <c r="C52" s="147" t="s">
        <v>240</v>
      </c>
      <c r="D52" s="183">
        <f>'Ratios 2020'!D59</f>
        <v>0</v>
      </c>
      <c r="E52" s="183">
        <f>'Ratios 2021'!D59</f>
        <v>0</v>
      </c>
      <c r="F52" s="183">
        <f>'Ratios 2022'!D59</f>
        <v>0</v>
      </c>
      <c r="G52" s="184">
        <f>average(D52:F52)</f>
        <v>0</v>
      </c>
      <c r="H52" s="149" t="s">
        <v>241</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RHODE ISLAND SCHOOL OF DESIGN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RHODE ISLAND SCHOOL OF DESIGN</v>
      </c>
      <c r="B1" s="5"/>
      <c r="C1" s="2">
        <f>'READ HERE FIRST'!B5</f>
        <v>2020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3847933.0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2.514601E7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5197131.0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28993943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1.41179304E8</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1088718.0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558069.0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142826091</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2413234.0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101608.0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3.4505841E7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8063939.0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26441902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26441902</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t="s">
        <v>99</v>
      </c>
      <c r="D39" s="74"/>
      <c r="E39" s="48">
        <v>34155.0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100</v>
      </c>
      <c r="D40" s="74"/>
      <c r="E40" s="48">
        <v>2389.0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36544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200813322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RHODE ISLAND SCHOOL OF DESIGN</v>
      </c>
      <c r="B1" s="2">
        <f>'READ HERE FIRST'!B5</f>
        <v>2020</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30745576</v>
      </c>
      <c r="D4" s="99">
        <v>3.0745576E7</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2493636</v>
      </c>
      <c r="D7" s="99">
        <v>809442.0</v>
      </c>
      <c r="E7" s="99">
        <v>1094739.0</v>
      </c>
      <c r="F7" s="99">
        <v>589455.0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113</v>
      </c>
      <c r="C9" s="98">
        <f t="shared" si="1"/>
        <v>70542962</v>
      </c>
      <c r="D9" s="99">
        <v>6.4799146E7</v>
      </c>
      <c r="E9" s="99">
        <v>2791722.0</v>
      </c>
      <c r="F9" s="99">
        <v>2952094.0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1094294</v>
      </c>
      <c r="D10" s="99">
        <v>983001.0</v>
      </c>
      <c r="E10" s="99">
        <v>58231.0</v>
      </c>
      <c r="F10" s="99">
        <v>53062.0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8913502</v>
      </c>
      <c r="D11" s="99">
        <v>8006972.0</v>
      </c>
      <c r="E11" s="99">
        <v>474314.0</v>
      </c>
      <c r="F11" s="99">
        <v>432216.0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5020163</v>
      </c>
      <c r="D12" s="99">
        <v>4509597.0</v>
      </c>
      <c r="E12" s="99">
        <v>267138.0</v>
      </c>
      <c r="F12" s="99">
        <v>243428.0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676203</v>
      </c>
      <c r="D15" s="99">
        <v>0.0</v>
      </c>
      <c r="E15" s="99">
        <v>676203.0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144109</v>
      </c>
      <c r="D16" s="99">
        <v>0.0</v>
      </c>
      <c r="E16" s="99">
        <v>144109.0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288275</v>
      </c>
      <c r="D18" s="99">
        <v>0.0</v>
      </c>
      <c r="E18" s="99">
        <v>0.0</v>
      </c>
      <c r="F18" s="99">
        <v>288275.0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2023816</v>
      </c>
      <c r="D19" s="99">
        <v>0.0</v>
      </c>
      <c r="E19" s="99">
        <v>2023816.0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10185527</v>
      </c>
      <c r="D20" s="99">
        <v>8072851.0</v>
      </c>
      <c r="E20" s="99">
        <v>1426208.0</v>
      </c>
      <c r="F20" s="99">
        <v>686468.0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504144</v>
      </c>
      <c r="D21" s="99">
        <v>495069.0</v>
      </c>
      <c r="E21" s="99">
        <v>0.0</v>
      </c>
      <c r="F21" s="99">
        <v>9075.0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7300845</v>
      </c>
      <c r="D22" s="99">
        <v>6385211.0</v>
      </c>
      <c r="E22" s="99">
        <v>648831.0</v>
      </c>
      <c r="F22" s="99">
        <v>266803.0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5233985</v>
      </c>
      <c r="D23" s="99">
        <v>4637959.0</v>
      </c>
      <c r="E23" s="99">
        <v>236935.0</v>
      </c>
      <c r="F23" s="99">
        <v>359091.0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12594777</v>
      </c>
      <c r="D25" s="99">
        <v>7785323.0</v>
      </c>
      <c r="E25" s="99">
        <v>4809454.0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179787</v>
      </c>
      <c r="D26" s="99">
        <v>165601.0</v>
      </c>
      <c r="E26" s="99">
        <v>2812.0</v>
      </c>
      <c r="F26" s="99">
        <v>11374.0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4419246</v>
      </c>
      <c r="D29" s="99">
        <v>0.0</v>
      </c>
      <c r="E29" s="99">
        <v>4419246.0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14635375</v>
      </c>
      <c r="D31" s="99">
        <v>1.3287591E7</v>
      </c>
      <c r="E31" s="99">
        <v>1334034.0</v>
      </c>
      <c r="F31" s="99">
        <v>13750.0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1101220</v>
      </c>
      <c r="D32" s="99">
        <v>1101220.0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138</v>
      </c>
      <c r="C34" s="98">
        <f t="shared" si="1"/>
        <v>1016360</v>
      </c>
      <c r="D34" s="99">
        <v>991291.0</v>
      </c>
      <c r="E34" s="99">
        <v>6733.0</v>
      </c>
      <c r="F34" s="99">
        <v>18336.0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480405</v>
      </c>
      <c r="D35" s="99">
        <v>480405.0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140</v>
      </c>
      <c r="C36" s="98">
        <f t="shared" si="1"/>
        <v>371044</v>
      </c>
      <c r="D36" s="99">
        <v>356376.0</v>
      </c>
      <c r="E36" s="99">
        <v>3190.0</v>
      </c>
      <c r="F36" s="99">
        <v>11478.0</v>
      </c>
      <c r="G36" s="43"/>
      <c r="H36" s="43"/>
      <c r="I36" s="43"/>
      <c r="J36" s="43"/>
      <c r="K36" s="43"/>
      <c r="L36" s="43"/>
      <c r="M36" s="43"/>
      <c r="N36" s="43"/>
      <c r="O36" s="43"/>
      <c r="P36" s="43"/>
      <c r="Q36" s="43"/>
      <c r="R36" s="43"/>
      <c r="S36" s="43"/>
      <c r="T36" s="43"/>
      <c r="U36" s="43"/>
      <c r="V36" s="43"/>
      <c r="W36" s="43"/>
      <c r="X36" s="43"/>
      <c r="Y36" s="43"/>
      <c r="Z36" s="43"/>
    </row>
    <row r="37">
      <c r="A37" s="45" t="s">
        <v>52</v>
      </c>
      <c r="B37" s="102" t="s">
        <v>141</v>
      </c>
      <c r="C37" s="98">
        <f t="shared" si="1"/>
        <v>248227</v>
      </c>
      <c r="D37" s="99">
        <v>248227.0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4071067</v>
      </c>
      <c r="D38" s="99">
        <v>1564404.0</v>
      </c>
      <c r="E38" s="99">
        <v>2464598.0</v>
      </c>
      <c r="F38" s="99">
        <v>42065.0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3">
        <f t="shared" ref="C40:F40" si="2">sum(C3:C39)</f>
        <v>184284545</v>
      </c>
      <c r="D40" s="103">
        <f t="shared" si="2"/>
        <v>155425262</v>
      </c>
      <c r="E40" s="103">
        <f t="shared" si="2"/>
        <v>22882313</v>
      </c>
      <c r="F40" s="103">
        <f t="shared" si="2"/>
        <v>5976970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RHODE ISLAND SCHOOL OF DESIGN</v>
      </c>
      <c r="B1" s="5"/>
      <c r="C1" s="2">
        <f>'READ HERE FIRST'!B5</f>
        <v>2020</v>
      </c>
      <c r="D1" s="107"/>
      <c r="E1" s="108"/>
      <c r="F1" s="43"/>
      <c r="G1" s="43"/>
      <c r="H1" s="43"/>
      <c r="I1" s="43"/>
      <c r="J1" s="43"/>
      <c r="K1" s="43"/>
      <c r="L1" s="43"/>
      <c r="M1" s="43"/>
      <c r="N1" s="43"/>
      <c r="O1" s="43"/>
      <c r="P1" s="43"/>
      <c r="Q1" s="43"/>
      <c r="R1" s="43"/>
      <c r="S1" s="43"/>
      <c r="T1" s="43"/>
      <c r="U1" s="43"/>
      <c r="V1" s="43"/>
      <c r="W1" s="43"/>
      <c r="X1" s="43"/>
      <c r="Y1" s="43"/>
      <c r="Z1" s="43"/>
    </row>
    <row r="2">
      <c r="A2" s="109" t="s">
        <v>144</v>
      </c>
      <c r="B2" s="45">
        <v>1.0</v>
      </c>
      <c r="C2" s="46" t="s">
        <v>145</v>
      </c>
      <c r="D2" s="110"/>
      <c r="E2" s="111">
        <v>1.5991901E7</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2"/>
      <c r="E3" s="111">
        <v>1.7442053E7</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0"/>
      <c r="E4" s="111">
        <v>7792112.0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2"/>
      <c r="E5" s="111">
        <v>52897.0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2"/>
      <c r="E8" s="111">
        <v>311517.0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2"/>
      <c r="E9" s="111">
        <v>1374294.0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0"/>
      <c r="E10" s="111">
        <v>1219329.0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1">
        <v>5.08964511E8</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1">
        <v>2.3545472E8</v>
      </c>
      <c r="E12" s="108">
        <f>D11-D12</f>
        <v>273509791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2"/>
      <c r="E13" s="111">
        <v>6871262.0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2"/>
      <c r="E14" s="111">
        <v>4.28627909E8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2"/>
      <c r="E17" s="111">
        <v>1.448045E7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3"/>
      <c r="E18" s="114">
        <f>sum(E2:E17)</f>
        <v>767673515</v>
      </c>
      <c r="F18" s="43"/>
      <c r="G18" s="43"/>
      <c r="H18" s="43"/>
      <c r="I18" s="43"/>
      <c r="J18" s="43"/>
      <c r="K18" s="43"/>
      <c r="L18" s="43"/>
      <c r="M18" s="43"/>
      <c r="N18" s="43"/>
      <c r="O18" s="43"/>
      <c r="P18" s="43"/>
      <c r="Q18" s="43"/>
      <c r="R18" s="43"/>
      <c r="S18" s="43"/>
      <c r="T18" s="43"/>
      <c r="U18" s="43"/>
      <c r="V18" s="43"/>
      <c r="W18" s="43"/>
      <c r="X18" s="43"/>
      <c r="Y18" s="43"/>
      <c r="Z18" s="43"/>
    </row>
    <row r="19">
      <c r="A19" s="44" t="s">
        <v>164</v>
      </c>
      <c r="B19" s="115">
        <v>17.0</v>
      </c>
      <c r="C19" s="116" t="s">
        <v>165</v>
      </c>
      <c r="D19" s="117"/>
      <c r="E19" s="111">
        <v>1.1665531E7</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166</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167</v>
      </c>
      <c r="D21" s="117"/>
      <c r="E21" s="111">
        <v>4294040.0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168</v>
      </c>
      <c r="D22" s="117"/>
      <c r="E22" s="111">
        <v>1.95424729E8</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169</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170</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171</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172</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173</v>
      </c>
      <c r="D27" s="117"/>
      <c r="E27" s="118">
        <v>1.8508756E7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174</v>
      </c>
      <c r="D28" s="125"/>
      <c r="E28" s="126">
        <f>sum(E19:E27)</f>
        <v>229893056</v>
      </c>
      <c r="F28" s="43"/>
      <c r="G28" s="43"/>
      <c r="H28" s="43"/>
      <c r="I28" s="43"/>
      <c r="J28" s="43"/>
      <c r="K28" s="43"/>
      <c r="L28" s="43"/>
      <c r="M28" s="43"/>
      <c r="N28" s="43"/>
      <c r="O28" s="43"/>
      <c r="P28" s="43"/>
      <c r="Q28" s="43"/>
      <c r="R28" s="43"/>
      <c r="S28" s="43"/>
      <c r="T28" s="43"/>
      <c r="U28" s="43"/>
      <c r="V28" s="43"/>
      <c r="W28" s="43"/>
      <c r="X28" s="43"/>
      <c r="Y28" s="43"/>
      <c r="Z28" s="43"/>
    </row>
    <row r="29">
      <c r="A29" s="65" t="s">
        <v>175</v>
      </c>
      <c r="B29" s="127"/>
      <c r="C29" s="128" t="s">
        <v>176</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177</v>
      </c>
      <c r="D30" s="117"/>
      <c r="E30" s="111">
        <v>3.54181794E8</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178</v>
      </c>
      <c r="D31" s="117"/>
      <c r="E31" s="111">
        <v>1.83598665E8</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179</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180</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181</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182</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183</v>
      </c>
      <c r="D36" s="131"/>
      <c r="E36" s="126">
        <f>sum(E30:E35)</f>
        <v>537780459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184</v>
      </c>
      <c r="D37" s="135"/>
      <c r="E37" s="136">
        <f>E36+E28</f>
        <v>767673515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RHODE ISLAND SCHOOL OF DESIGN</v>
      </c>
      <c r="B1" s="2">
        <f>'READ HERE FIRST'!B5</f>
        <v>2020</v>
      </c>
      <c r="C1" s="138"/>
      <c r="D1" s="138"/>
      <c r="E1" s="139"/>
      <c r="F1" s="43"/>
      <c r="G1" s="43"/>
      <c r="H1" s="43"/>
      <c r="I1" s="43"/>
      <c r="J1" s="43"/>
      <c r="K1" s="43"/>
      <c r="L1" s="43"/>
      <c r="M1" s="43"/>
      <c r="N1" s="43"/>
      <c r="O1" s="43"/>
      <c r="P1" s="43"/>
      <c r="Q1" s="43"/>
      <c r="R1" s="43"/>
      <c r="S1" s="43"/>
      <c r="T1" s="43"/>
      <c r="U1" s="43"/>
      <c r="V1" s="43"/>
      <c r="W1" s="43"/>
      <c r="X1" s="43"/>
      <c r="Y1" s="43"/>
    </row>
    <row r="2">
      <c r="A2" s="140" t="s">
        <v>185</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186</v>
      </c>
      <c r="C3" s="144" t="s">
        <v>187</v>
      </c>
      <c r="D3" s="145">
        <f>'Expenses 2020'!C40</f>
        <v>184284545</v>
      </c>
      <c r="E3" s="146"/>
      <c r="F3" s="43"/>
      <c r="G3" s="43"/>
      <c r="H3" s="43"/>
      <c r="I3" s="43"/>
      <c r="J3" s="43"/>
      <c r="K3" s="43"/>
      <c r="L3" s="43"/>
      <c r="M3" s="43"/>
      <c r="N3" s="43"/>
      <c r="O3" s="43"/>
      <c r="P3" s="43"/>
      <c r="Q3" s="43"/>
      <c r="R3" s="43"/>
      <c r="S3" s="43"/>
      <c r="T3" s="43"/>
      <c r="U3" s="43"/>
      <c r="V3" s="43"/>
      <c r="W3" s="43"/>
      <c r="X3" s="43"/>
      <c r="Y3" s="43"/>
    </row>
    <row r="4">
      <c r="A4" s="138"/>
      <c r="B4" s="49"/>
      <c r="C4" s="144" t="s">
        <v>188</v>
      </c>
      <c r="D4" s="145">
        <f>'Expenses 2020'!C31</f>
        <v>14635375</v>
      </c>
      <c r="E4" s="146"/>
      <c r="F4" s="43"/>
      <c r="G4" s="43"/>
      <c r="H4" s="43"/>
      <c r="I4" s="43"/>
      <c r="J4" s="43"/>
      <c r="K4" s="43"/>
      <c r="L4" s="43"/>
      <c r="M4" s="43"/>
      <c r="N4" s="43"/>
      <c r="O4" s="43"/>
      <c r="P4" s="43"/>
      <c r="Q4" s="43"/>
      <c r="R4" s="43"/>
      <c r="S4" s="43"/>
      <c r="T4" s="43"/>
      <c r="U4" s="43"/>
      <c r="V4" s="43"/>
      <c r="W4" s="43"/>
      <c r="X4" s="43"/>
      <c r="Y4" s="43"/>
    </row>
    <row r="5">
      <c r="A5" s="138"/>
      <c r="B5" s="49"/>
      <c r="C5" s="144" t="s">
        <v>189</v>
      </c>
      <c r="D5" s="145">
        <f>D3-D4</f>
        <v>169649170</v>
      </c>
      <c r="E5" s="146"/>
      <c r="F5" s="43"/>
      <c r="G5" s="43"/>
      <c r="H5" s="43"/>
      <c r="I5" s="43"/>
      <c r="J5" s="43"/>
      <c r="K5" s="43"/>
      <c r="L5" s="43"/>
      <c r="M5" s="43"/>
      <c r="N5" s="43"/>
      <c r="O5" s="43"/>
      <c r="P5" s="43"/>
      <c r="Q5" s="43"/>
      <c r="R5" s="43"/>
      <c r="S5" s="43"/>
      <c r="T5" s="43"/>
      <c r="U5" s="43"/>
      <c r="V5" s="43"/>
      <c r="W5" s="43"/>
      <c r="X5" s="43"/>
      <c r="Y5" s="43"/>
    </row>
    <row r="6">
      <c r="A6" s="138"/>
      <c r="B6" s="49"/>
      <c r="C6" s="144" t="s">
        <v>190</v>
      </c>
      <c r="D6" s="145">
        <f>D5/12</f>
        <v>14137430.83</v>
      </c>
      <c r="E6" s="146"/>
      <c r="F6" s="43"/>
      <c r="G6" s="43"/>
      <c r="H6" s="43"/>
      <c r="I6" s="43"/>
      <c r="J6" s="43"/>
      <c r="K6" s="43"/>
      <c r="L6" s="43"/>
      <c r="M6" s="43"/>
      <c r="N6" s="43"/>
      <c r="O6" s="43"/>
      <c r="P6" s="43"/>
      <c r="Q6" s="43"/>
      <c r="R6" s="43"/>
      <c r="S6" s="43"/>
      <c r="T6" s="43"/>
      <c r="U6" s="43"/>
      <c r="V6" s="43"/>
      <c r="W6" s="43"/>
      <c r="X6" s="43"/>
      <c r="Y6" s="43"/>
    </row>
    <row r="7">
      <c r="A7" s="138"/>
      <c r="B7" s="49"/>
      <c r="C7" s="144" t="s">
        <v>191</v>
      </c>
      <c r="D7" s="75">
        <f>'Balance Sheet 2020'!E2+'Balance Sheet 2020'!E3</f>
        <v>33433954</v>
      </c>
      <c r="E7" s="146"/>
      <c r="F7" s="43"/>
      <c r="G7" s="43"/>
      <c r="H7" s="43"/>
      <c r="I7" s="43"/>
      <c r="J7" s="43"/>
      <c r="K7" s="43"/>
      <c r="L7" s="43"/>
      <c r="M7" s="43"/>
      <c r="N7" s="43"/>
      <c r="O7" s="43"/>
      <c r="P7" s="43"/>
      <c r="Q7" s="43"/>
      <c r="R7" s="43"/>
      <c r="S7" s="43"/>
      <c r="T7" s="43"/>
      <c r="U7" s="43"/>
      <c r="V7" s="43"/>
      <c r="W7" s="43"/>
      <c r="X7" s="43"/>
      <c r="Y7" s="43"/>
    </row>
    <row r="8">
      <c r="A8" s="138"/>
      <c r="B8" s="49"/>
      <c r="C8" s="147" t="s">
        <v>185</v>
      </c>
      <c r="D8" s="148">
        <f>D7/D6</f>
        <v>2.36492432</v>
      </c>
      <c r="E8" s="149" t="s">
        <v>192</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193</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194</v>
      </c>
      <c r="C11" s="144" t="s">
        <v>195</v>
      </c>
      <c r="D11" s="75">
        <f>'Balance Sheet 2020'!E30</f>
        <v>354181794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196</v>
      </c>
      <c r="D12" s="75">
        <f>'Expenses 2020'!C40</f>
        <v>184284545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197</v>
      </c>
      <c r="D13" s="145">
        <f>D12/12</f>
        <v>15357045.42</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193</v>
      </c>
      <c r="D14" s="148">
        <f>D11/D13</f>
        <v>23.06314687</v>
      </c>
      <c r="E14" s="149" t="s">
        <v>192</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198</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199</v>
      </c>
      <c r="C17" s="144" t="s">
        <v>200</v>
      </c>
      <c r="D17" s="75">
        <f>sum('Balance Sheet 2020'!E13:E15)</f>
        <v>435499171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196</v>
      </c>
      <c r="D18" s="75">
        <f>'Expenses 2020'!C40</f>
        <v>184284545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197</v>
      </c>
      <c r="D19" s="145">
        <f>D18/12</f>
        <v>15357045.42</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201</v>
      </c>
      <c r="D20" s="148">
        <f>D17/D19</f>
        <v>28.35826549</v>
      </c>
      <c r="E20" s="149" t="s">
        <v>192</v>
      </c>
      <c r="F20" s="43"/>
      <c r="G20" s="43"/>
      <c r="H20" s="43"/>
      <c r="I20" s="43"/>
      <c r="J20" s="43"/>
      <c r="K20" s="43"/>
      <c r="L20" s="43"/>
      <c r="M20" s="43"/>
      <c r="N20" s="43"/>
      <c r="O20" s="43"/>
      <c r="P20" s="43"/>
      <c r="Q20" s="43"/>
      <c r="R20" s="43"/>
      <c r="S20" s="43"/>
      <c r="T20" s="43"/>
      <c r="U20" s="43"/>
      <c r="V20" s="43"/>
      <c r="W20" s="43"/>
      <c r="X20" s="43"/>
      <c r="Y20" s="43"/>
    </row>
    <row r="21">
      <c r="A21" s="138"/>
      <c r="B21" s="49"/>
      <c r="C21" s="153" t="s">
        <v>202</v>
      </c>
      <c r="D21" s="154">
        <f>D20+D8</f>
        <v>30.72318981</v>
      </c>
      <c r="E21" s="155" t="s">
        <v>192</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203</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204</v>
      </c>
      <c r="C24" s="159"/>
      <c r="D24" s="160">
        <f>max('Revenues 2020'!E2:E7,'Revenues 2020'!F10:F15)</f>
        <v>141179304</v>
      </c>
      <c r="E24" s="161" t="s">
        <v>205</v>
      </c>
      <c r="F24" s="43"/>
      <c r="G24" s="43"/>
      <c r="H24" s="43"/>
      <c r="I24" s="43"/>
      <c r="J24" s="43"/>
      <c r="K24" s="43"/>
      <c r="L24" s="43"/>
      <c r="M24" s="43"/>
      <c r="N24" s="43"/>
      <c r="O24" s="43"/>
      <c r="P24" s="43"/>
      <c r="Q24" s="43"/>
      <c r="R24" s="43"/>
      <c r="S24" s="43"/>
      <c r="T24" s="43"/>
      <c r="U24" s="43"/>
      <c r="V24" s="43"/>
      <c r="W24" s="43"/>
      <c r="X24" s="43"/>
      <c r="Y24" s="43"/>
    </row>
    <row r="25">
      <c r="A25" s="138"/>
      <c r="B25" s="49"/>
      <c r="C25" s="144" t="s">
        <v>206</v>
      </c>
      <c r="D25" s="145">
        <f>'Revenues 2020'!F44</f>
        <v>200813322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203</v>
      </c>
      <c r="D26" s="162">
        <f>D24/D25</f>
        <v>0.7030375405</v>
      </c>
      <c r="E26" s="149" t="s">
        <v>207</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208</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209</v>
      </c>
      <c r="C29" s="144" t="s">
        <v>210</v>
      </c>
      <c r="D29" s="75">
        <f>SUM('Expenses 2020'!C7:C9)</f>
        <v>73036598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211</v>
      </c>
      <c r="D30" s="75">
        <f>SUM('Expenses 2020'!C10:C12)</f>
        <v>15027959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212</v>
      </c>
      <c r="D31" s="75">
        <f>sum(D29:D30)</f>
        <v>88064557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187</v>
      </c>
      <c r="D32" s="75">
        <f>'Expenses 2020'!C40</f>
        <v>184284545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213</v>
      </c>
      <c r="D33" s="162">
        <f>D31/D32</f>
        <v>0.4778727212</v>
      </c>
      <c r="E33" s="149" t="s">
        <v>214</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215</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216</v>
      </c>
      <c r="C36" s="144" t="s">
        <v>217</v>
      </c>
      <c r="D36" s="75">
        <f>SUM('Expenses 2020'!C10:C11)</f>
        <v>10007796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210</v>
      </c>
      <c r="D37" s="75">
        <f>SUM('Expenses 2020'!C7:C9)</f>
        <v>73036598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215</v>
      </c>
      <c r="D38" s="162">
        <f>D36/D37</f>
        <v>0.1370243997</v>
      </c>
      <c r="E38" s="149" t="s">
        <v>218</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219</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220</v>
      </c>
      <c r="C41" s="147" t="s">
        <v>221</v>
      </c>
      <c r="D41" s="75">
        <f>'Expenses 2020'!D40</f>
        <v>155425262</v>
      </c>
      <c r="E41" s="164">
        <f t="shared" ref="E41:E44" si="1">D41/$D$44</f>
        <v>0.8433982459</v>
      </c>
      <c r="F41" s="43"/>
      <c r="G41" s="43"/>
      <c r="H41" s="43"/>
      <c r="I41" s="43"/>
      <c r="J41" s="43"/>
      <c r="K41" s="43"/>
      <c r="L41" s="43"/>
      <c r="M41" s="43"/>
      <c r="N41" s="43"/>
      <c r="O41" s="43"/>
      <c r="P41" s="43"/>
      <c r="Q41" s="43"/>
      <c r="R41" s="43"/>
      <c r="S41" s="43"/>
      <c r="T41" s="43"/>
      <c r="U41" s="43"/>
      <c r="V41" s="43"/>
      <c r="W41" s="43"/>
      <c r="X41" s="43"/>
      <c r="Y41" s="43"/>
    </row>
    <row r="42">
      <c r="A42" s="138"/>
      <c r="B42" s="49"/>
      <c r="C42" s="147" t="s">
        <v>222</v>
      </c>
      <c r="D42" s="145">
        <f>'Expenses 2020'!E40</f>
        <v>22882313</v>
      </c>
      <c r="E42" s="164">
        <f t="shared" si="1"/>
        <v>0.1241683778</v>
      </c>
      <c r="F42" s="43"/>
      <c r="G42" s="43"/>
      <c r="H42" s="43"/>
      <c r="I42" s="43"/>
      <c r="J42" s="43"/>
      <c r="K42" s="43"/>
      <c r="L42" s="43"/>
      <c r="M42" s="43"/>
      <c r="N42" s="43"/>
      <c r="O42" s="43"/>
      <c r="P42" s="43"/>
      <c r="Q42" s="43"/>
      <c r="R42" s="43"/>
      <c r="S42" s="43"/>
      <c r="T42" s="43"/>
      <c r="U42" s="43"/>
      <c r="V42" s="43"/>
      <c r="W42" s="43"/>
      <c r="X42" s="43"/>
      <c r="Y42" s="43"/>
    </row>
    <row r="43">
      <c r="A43" s="138"/>
      <c r="B43" s="49"/>
      <c r="C43" s="147" t="s">
        <v>223</v>
      </c>
      <c r="D43" s="145">
        <f>'Expenses 2020'!F40</f>
        <v>5976970</v>
      </c>
      <c r="E43" s="164">
        <f t="shared" si="1"/>
        <v>0.03243337633</v>
      </c>
      <c r="F43" s="43"/>
      <c r="G43" s="43"/>
      <c r="H43" s="43"/>
      <c r="I43" s="43"/>
      <c r="J43" s="43"/>
      <c r="K43" s="43"/>
      <c r="L43" s="43"/>
      <c r="M43" s="43"/>
      <c r="N43" s="43"/>
      <c r="O43" s="43"/>
      <c r="P43" s="43"/>
      <c r="Q43" s="43"/>
      <c r="R43" s="43"/>
      <c r="S43" s="43"/>
      <c r="T43" s="43"/>
      <c r="U43" s="43"/>
      <c r="V43" s="43"/>
      <c r="W43" s="43"/>
      <c r="X43" s="43"/>
      <c r="Y43" s="43"/>
    </row>
    <row r="44">
      <c r="A44" s="138"/>
      <c r="B44" s="49"/>
      <c r="C44" s="144" t="s">
        <v>187</v>
      </c>
      <c r="D44" s="145">
        <f>sum(D41:D43)</f>
        <v>184284545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224</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225</v>
      </c>
      <c r="C47" s="144" t="s">
        <v>226</v>
      </c>
      <c r="D47" s="145">
        <f>'Revenues 2020'!F9</f>
        <v>28993943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227</v>
      </c>
      <c r="D48" s="145">
        <f>'Expenses 2020'!F40</f>
        <v>5976970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228</v>
      </c>
      <c r="D49" s="165">
        <f>D47/D48</f>
        <v>4.850943371</v>
      </c>
      <c r="E49" s="149" t="s">
        <v>229</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230</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231</v>
      </c>
      <c r="C52" s="144" t="s">
        <v>232</v>
      </c>
      <c r="D52" s="145">
        <f>sum('Balance Sheet 2020'!E2:E10)</f>
        <v>44184103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233</v>
      </c>
      <c r="D53" s="145">
        <f>sum('Balance Sheet 2020'!E19:E22)</f>
        <v>211384300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234</v>
      </c>
      <c r="D54" s="167">
        <f>D52/D53</f>
        <v>0.2090226332</v>
      </c>
      <c r="E54" s="149" t="s">
        <v>235</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236</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237</v>
      </c>
      <c r="C57" s="144" t="s">
        <v>238</v>
      </c>
      <c r="D57" s="145">
        <f>sum('Balance Sheet 2020'!E25:E26)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239</v>
      </c>
      <c r="D58" s="145">
        <f>'Balance Sheet 2020'!E18</f>
        <v>767673515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240</v>
      </c>
      <c r="D59" s="168">
        <f>D57/D58</f>
        <v>0</v>
      </c>
      <c r="E59" s="149" t="s">
        <v>241</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RHODE ISLAND SCHOOL OF DESIGN</v>
      </c>
      <c r="B1" s="5"/>
      <c r="C1" s="2">
        <v>2021.0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5895140.0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1.378475E7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1494641.0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19679890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1.75423938E8</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242</v>
      </c>
      <c r="D11" s="61"/>
      <c r="E11" s="61"/>
      <c r="F11" s="62">
        <v>3105771.0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641504.0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179171213</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2655238.0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181.0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243</v>
      </c>
      <c r="D26" s="50">
        <v>3.3437097E7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9569668.0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23867429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23867429</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83" t="s">
        <v>99</v>
      </c>
      <c r="D39" s="74"/>
      <c r="E39" s="48">
        <v>77908.0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100</v>
      </c>
      <c r="D40" s="74"/>
      <c r="E40" s="48">
        <v>18180.0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96088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225470039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RHODE ISLAND SCHOOL OF DESIGN</v>
      </c>
      <c r="B1" s="2">
        <f>'Revenues 2021'!C1</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35507324</v>
      </c>
      <c r="D4" s="99">
        <v>3.5507324E7</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3052927</v>
      </c>
      <c r="D7" s="99">
        <v>1391369.0</v>
      </c>
      <c r="E7" s="99">
        <v>981838.0</v>
      </c>
      <c r="F7" s="99">
        <v>679720.0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79265572</v>
      </c>
      <c r="D9" s="99">
        <v>7.1784819E7</v>
      </c>
      <c r="E9" s="99">
        <v>3747984.0</v>
      </c>
      <c r="F9" s="99">
        <v>3732769.0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4582577</v>
      </c>
      <c r="D10" s="99">
        <v>4073192.0</v>
      </c>
      <c r="E10" s="99">
        <v>263773.0</v>
      </c>
      <c r="F10" s="99">
        <v>245612.0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9960628</v>
      </c>
      <c r="D11" s="99">
        <v>8853434.0</v>
      </c>
      <c r="E11" s="99">
        <v>573334.0</v>
      </c>
      <c r="F11" s="99">
        <v>533860.0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5489523</v>
      </c>
      <c r="D12" s="99">
        <v>4879324.0</v>
      </c>
      <c r="E12" s="99">
        <v>315977.0</v>
      </c>
      <c r="F12" s="99">
        <v>294222.0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225703</v>
      </c>
      <c r="D15" s="99">
        <v>0.0</v>
      </c>
      <c r="E15" s="99">
        <v>225703.0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115217</v>
      </c>
      <c r="D16" s="99">
        <v>0.0</v>
      </c>
      <c r="E16" s="99">
        <v>115217.0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8939</v>
      </c>
      <c r="D17" s="99">
        <v>0.0</v>
      </c>
      <c r="E17" s="99">
        <v>8939.0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396736</v>
      </c>
      <c r="D18" s="99">
        <v>0.0</v>
      </c>
      <c r="E18" s="99">
        <v>0.0</v>
      </c>
      <c r="F18" s="99">
        <v>396736.0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2373399</v>
      </c>
      <c r="D19" s="99">
        <v>0.0</v>
      </c>
      <c r="E19" s="99">
        <v>2373399.0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10101132</v>
      </c>
      <c r="D20" s="99">
        <v>7290021.0</v>
      </c>
      <c r="E20" s="99">
        <v>2374822.0</v>
      </c>
      <c r="F20" s="99">
        <v>436289.0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627356</v>
      </c>
      <c r="D21" s="99">
        <v>577728.0</v>
      </c>
      <c r="E21" s="99">
        <v>1368.0</v>
      </c>
      <c r="F21" s="99">
        <v>48260.0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11444816</v>
      </c>
      <c r="D22" s="99">
        <v>1.0286338E7</v>
      </c>
      <c r="E22" s="99">
        <v>792443.0</v>
      </c>
      <c r="F22" s="99">
        <v>366035.0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5245394</v>
      </c>
      <c r="D23" s="99">
        <v>4670990.0</v>
      </c>
      <c r="E23" s="99">
        <v>221388.0</v>
      </c>
      <c r="F23" s="99">
        <v>353016.0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8277796</v>
      </c>
      <c r="D25" s="99">
        <v>2678737.0</v>
      </c>
      <c r="E25" s="99">
        <v>5599059.0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1396462</v>
      </c>
      <c r="D26" s="99">
        <v>1040133.0</v>
      </c>
      <c r="E26" s="99">
        <v>3019.0</v>
      </c>
      <c r="F26" s="99">
        <v>353310.0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5421147</v>
      </c>
      <c r="D29" s="99">
        <v>0.0</v>
      </c>
      <c r="E29" s="99">
        <v>5421147.0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15633766</v>
      </c>
      <c r="D31" s="99">
        <v>1.4588181E7</v>
      </c>
      <c r="E31" s="99">
        <v>1030585.0</v>
      </c>
      <c r="F31" s="99">
        <v>15000.0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1453100</v>
      </c>
      <c r="D32" s="99">
        <v>1453100.0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46" t="s">
        <v>138</v>
      </c>
      <c r="C34" s="98">
        <f t="shared" si="1"/>
        <v>1018647</v>
      </c>
      <c r="D34" s="99">
        <v>780861.0</v>
      </c>
      <c r="E34" s="99">
        <v>22314.0</v>
      </c>
      <c r="F34" s="99">
        <v>215472.0</v>
      </c>
      <c r="G34" s="43"/>
      <c r="H34" s="43"/>
      <c r="I34" s="43"/>
      <c r="J34" s="43"/>
      <c r="K34" s="43"/>
      <c r="L34" s="43"/>
      <c r="M34" s="43"/>
      <c r="N34" s="43"/>
      <c r="O34" s="43"/>
      <c r="P34" s="43"/>
      <c r="Q34" s="43"/>
      <c r="R34" s="43"/>
      <c r="S34" s="43"/>
      <c r="T34" s="43"/>
      <c r="U34" s="43"/>
      <c r="V34" s="43"/>
      <c r="W34" s="43"/>
      <c r="X34" s="43"/>
      <c r="Y34" s="43"/>
      <c r="Z34" s="43"/>
    </row>
    <row r="35">
      <c r="A35" s="45" t="s">
        <v>48</v>
      </c>
      <c r="B35" s="102" t="s">
        <v>139</v>
      </c>
      <c r="C35" s="98">
        <f t="shared" si="1"/>
        <v>701102</v>
      </c>
      <c r="D35" s="99">
        <v>701102.0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244</v>
      </c>
      <c r="C36" s="98">
        <f t="shared" si="1"/>
        <v>431609</v>
      </c>
      <c r="D36" s="99">
        <v>423419.0</v>
      </c>
      <c r="E36" s="99">
        <v>3046.0</v>
      </c>
      <c r="F36" s="99">
        <v>5144.0</v>
      </c>
      <c r="G36" s="43"/>
      <c r="H36" s="43"/>
      <c r="I36" s="43"/>
      <c r="J36" s="43"/>
      <c r="K36" s="43"/>
      <c r="L36" s="43"/>
      <c r="M36" s="43"/>
      <c r="N36" s="43"/>
      <c r="O36" s="43"/>
      <c r="P36" s="43"/>
      <c r="Q36" s="43"/>
      <c r="R36" s="43"/>
      <c r="S36" s="43"/>
      <c r="T36" s="43"/>
      <c r="U36" s="43"/>
      <c r="V36" s="43"/>
      <c r="W36" s="43"/>
      <c r="X36" s="43"/>
      <c r="Y36" s="43"/>
      <c r="Z36" s="43"/>
    </row>
    <row r="37">
      <c r="A37" s="45" t="s">
        <v>52</v>
      </c>
      <c r="B37" s="102" t="s">
        <v>141</v>
      </c>
      <c r="C37" s="98">
        <f t="shared" si="1"/>
        <v>300236</v>
      </c>
      <c r="D37" s="99">
        <v>299242.0</v>
      </c>
      <c r="E37" s="99">
        <v>0.0</v>
      </c>
      <c r="F37" s="99">
        <v>994.0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2674801</v>
      </c>
      <c r="D38" s="99">
        <v>1365359.0</v>
      </c>
      <c r="E38" s="99">
        <v>1282182.0</v>
      </c>
      <c r="F38" s="99">
        <v>27260.0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3">
        <f t="shared" ref="C40:F40" si="2">sum(C3:C39)</f>
        <v>205705909</v>
      </c>
      <c r="D40" s="103">
        <f t="shared" si="2"/>
        <v>172644673</v>
      </c>
      <c r="E40" s="103">
        <f t="shared" si="2"/>
        <v>25357537</v>
      </c>
      <c r="F40" s="103">
        <f t="shared" si="2"/>
        <v>7703699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RHODE ISLAND SCHOOL OF DESIGN</v>
      </c>
      <c r="B1" s="5"/>
      <c r="C1" s="2">
        <f>'Revenues 2021'!C1</f>
        <v>2021</v>
      </c>
      <c r="D1" s="107"/>
      <c r="E1" s="108"/>
      <c r="F1" s="43"/>
      <c r="G1" s="43"/>
      <c r="H1" s="43"/>
      <c r="I1" s="43"/>
      <c r="J1" s="43"/>
      <c r="K1" s="43"/>
      <c r="L1" s="43"/>
      <c r="M1" s="43"/>
      <c r="N1" s="43"/>
      <c r="O1" s="43"/>
      <c r="P1" s="43"/>
      <c r="Q1" s="43"/>
      <c r="R1" s="43"/>
      <c r="S1" s="43"/>
      <c r="T1" s="43"/>
      <c r="U1" s="43"/>
      <c r="V1" s="43"/>
      <c r="W1" s="43"/>
      <c r="X1" s="43"/>
      <c r="Y1" s="43"/>
      <c r="Z1" s="43"/>
    </row>
    <row r="2">
      <c r="A2" s="109" t="s">
        <v>144</v>
      </c>
      <c r="B2" s="45">
        <v>1.0</v>
      </c>
      <c r="C2" s="46" t="s">
        <v>145</v>
      </c>
      <c r="D2" s="110"/>
      <c r="E2" s="111">
        <v>9741289.0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2"/>
      <c r="E3" s="111">
        <v>3.022451E7</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0"/>
      <c r="E4" s="111">
        <v>8393215.0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2"/>
      <c r="E8" s="111">
        <v>66400.0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2"/>
      <c r="E9" s="111">
        <v>1315768.0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0"/>
      <c r="E10" s="111">
        <v>1936977.0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1">
        <v>5.23912907E8</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1">
        <v>2.508081E8</v>
      </c>
      <c r="E12" s="108">
        <f>D11-D12</f>
        <v>273104807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2"/>
      <c r="E13" s="111">
        <v>1626764.0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2"/>
      <c r="E14" s="111">
        <v>3.72186379E8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2"/>
      <c r="E15" s="111">
        <v>5200000.0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2"/>
      <c r="E17" s="111">
        <v>5251311.0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3"/>
      <c r="E18" s="114">
        <f>sum(E2:E17)</f>
        <v>709047420</v>
      </c>
      <c r="F18" s="43"/>
      <c r="G18" s="43"/>
      <c r="H18" s="43"/>
      <c r="I18" s="43"/>
      <c r="J18" s="43"/>
      <c r="K18" s="43"/>
      <c r="L18" s="43"/>
      <c r="M18" s="43"/>
      <c r="N18" s="43"/>
      <c r="O18" s="43"/>
      <c r="P18" s="43"/>
      <c r="Q18" s="43"/>
      <c r="R18" s="43"/>
      <c r="S18" s="43"/>
      <c r="T18" s="43"/>
      <c r="U18" s="43"/>
      <c r="V18" s="43"/>
      <c r="W18" s="43"/>
      <c r="X18" s="43"/>
      <c r="Y18" s="43"/>
      <c r="Z18" s="43"/>
    </row>
    <row r="19">
      <c r="A19" s="44" t="s">
        <v>164</v>
      </c>
      <c r="B19" s="115">
        <v>17.0</v>
      </c>
      <c r="C19" s="116" t="s">
        <v>165</v>
      </c>
      <c r="D19" s="117"/>
      <c r="E19" s="111">
        <v>1.3702432E7</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166</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167</v>
      </c>
      <c r="D21" s="117"/>
      <c r="E21" s="111">
        <v>6179472.0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168</v>
      </c>
      <c r="D22" s="117"/>
      <c r="E22" s="111">
        <v>1.94952138E8</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169</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170</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171</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172</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173</v>
      </c>
      <c r="D27" s="117"/>
      <c r="E27" s="118">
        <v>1.3679706E7</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174</v>
      </c>
      <c r="D28" s="125"/>
      <c r="E28" s="126">
        <f>sum(E19:E27)</f>
        <v>228513748</v>
      </c>
      <c r="F28" s="43"/>
      <c r="G28" s="43"/>
      <c r="H28" s="43"/>
      <c r="I28" s="43"/>
      <c r="J28" s="43"/>
      <c r="K28" s="43"/>
      <c r="L28" s="43"/>
      <c r="M28" s="43"/>
      <c r="N28" s="43"/>
      <c r="O28" s="43"/>
      <c r="P28" s="43"/>
      <c r="Q28" s="43"/>
      <c r="R28" s="43"/>
      <c r="S28" s="43"/>
      <c r="T28" s="43"/>
      <c r="U28" s="43"/>
      <c r="V28" s="43"/>
      <c r="W28" s="43"/>
      <c r="X28" s="43"/>
      <c r="Y28" s="43"/>
      <c r="Z28" s="43"/>
    </row>
    <row r="29">
      <c r="A29" s="65" t="s">
        <v>175</v>
      </c>
      <c r="B29" s="127"/>
      <c r="C29" s="128" t="s">
        <v>176</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177</v>
      </c>
      <c r="D30" s="117"/>
      <c r="E30" s="111">
        <v>3.61023805E8</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178</v>
      </c>
      <c r="D31" s="117"/>
      <c r="E31" s="111">
        <v>1.19509867E8</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179</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180</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181</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182</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183</v>
      </c>
      <c r="D36" s="131"/>
      <c r="E36" s="126">
        <f>sum(E30:E35)</f>
        <v>480533672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184</v>
      </c>
      <c r="D37" s="135"/>
      <c r="E37" s="136">
        <f>E36+E28</f>
        <v>709047420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