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<sst xmlns="http://schemas.openxmlformats.org/spreadsheetml/2006/main" count="890" uniqueCount="265">
  <si>
    <t>EASTER SEALS GREATER HOUSTON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</si>
  <si>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</si>
  <si>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</si>
  <si>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</si>
  <si>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</si>
  <si>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</si>
  <si>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</si>
  <si>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</si>
  <si>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</si>
  <si>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</si>
  <si>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</si>
  <si>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</si>
  <si>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</si>
  <si>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</si>
  <si>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</si>
  <si>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</si>
  <si>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</si>
  <si>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</si>
  <si>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</si>
  <si>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</si>
  <si>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</si>
  <si>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</si>
  <si>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</si>
  <si>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</si>
  <si>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</si>
  <si>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</si>
  <si>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</si>
  <si>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</si>
  <si>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</si>
  <si>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</si>
  <si>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</si>
  <si>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</si>
  <si>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</si>
  <si>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</si>
  <si>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</si>
  <si>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</si>
  <si>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</si>
  <si>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</si>
  <si>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</si>
  <si>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</si>
  <si>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</si>
  <si>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</si>
  <si>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</si>
  <si>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</si>
  <si>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</si>
  <si>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</si>
  <si>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</si>
  <si>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</si>
  <si>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</si>
  <si>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</si>
  <si>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</si>
  <si>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</si>
  <si>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</si>
  <si>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</si>
  <si>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</si>
  <si>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</si>
  <si>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</si>
  <si>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</si>
  <si>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</si>
  <si>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</si>
  <si>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</si>
  <si>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</si>
  <si>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</si>
  <si>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</si>
  <si>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Camps &amp; Case Management</t>
  </si>
  <si>
    <t xml:space="preserve"> Caroline School</t>
  </si>
  <si>
    <t>Children's Therapy</t>
  </si>
  <si>
    <t>ECI/Infant</t>
  </si>
  <si>
    <t>Respite Care</t>
  </si>
  <si>
    <t xml:space="preserve"> 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</si>
  <si>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</si>
  <si>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</si>
  <si>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</si>
  <si>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</si>
  <si>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</si>
  <si>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</si>
  <si>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</si>
  <si>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</si>
  <si>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</si>
  <si>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</si>
  <si>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</si>
  <si>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</si>
  <si>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</si>
  <si>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</si>
  <si>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</si>
  <si>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</si>
  <si>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</si>
  <si>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</si>
  <si>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</si>
  <si>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</si>
  <si>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</si>
  <si>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</si>
  <si>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</si>
  <si>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</si>
  <si>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</si>
  <si>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</si>
  <si>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</si>
  <si>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</si>
  <si>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</si>
  <si>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</si>
  <si>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</si>
  <si>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</si>
  <si>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Medical records</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</si>
  <si>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</si>
  <si>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</si>
  <si>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</si>
  <si>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</si>
  <si>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</si>
  <si>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</si>
  <si>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</si>
  <si>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</si>
  <si>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</si>
  <si>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</si>
  <si>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</si>
  <si>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</si>
  <si>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</si>
  <si>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</si>
  <si>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</si>
  <si>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</si>
  <si>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</si>
  <si>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</si>
  <si>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</si>
  <si>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</si>
  <si>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</si>
  <si>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</si>
  <si>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</si>
  <si>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</si>
  <si>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</si>
  <si>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</si>
  <si>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</si>
  <si>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</si>
  <si>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</si>
  <si>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</si>
  <si>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</si>
  <si>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</si>
  <si>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</si>
  <si>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</si>
  <si>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</si>
  <si>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</si>
  <si>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</si>
  <si>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</si>
  <si>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Assistance to individuals</t>
  </si>
  <si>
    <t>Telephone</t>
  </si>
  <si>
    <t xml:space="preserve"> Mileage reimbursement</t>
  </si>
  <si>
    <t>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</si>
  <si>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</si>
  <si>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</si>
  <si>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</si>
  <si>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</si>
  <si>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</si>
  <si>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</si>
  <si>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</si>
  <si>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</si>
  <si>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</si>
  <si>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</si>
  <si>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</si>
  <si>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</si>
  <si>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</si>
  <si>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</si>
  <si>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</si>
  <si>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</si>
  <si>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</si>
  <si>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</si>
  <si>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</si>
  <si>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</si>
  <si>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</si>
  <si>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</si>
  <si>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</si>
  <si>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</si>
  <si>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</si>
  <si>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</si>
  <si>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</si>
  <si>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</si>
  <si>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</si>
  <si>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</si>
  <si>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</si>
  <si>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</si>
  <si>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</si>
  <si>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</si>
  <si>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</si>
  <si>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</si>
  <si>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</si>
  <si>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</si>
  <si>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</si>
  <si>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</si>
  <si>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</si>
  <si>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</si>
  <si>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</si>
  <si>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</si>
  <si>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</si>
  <si>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</si>
  <si>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</si>
  <si>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</si>
  <si>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</si>
  <si>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</si>
  <si>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</si>
  <si>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</si>
  <si>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</si>
  <si>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</si>
  <si>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</si>
  <si>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</si>
  <si>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</si>
  <si>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</si>
  <si>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</si>
  <si>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</si>
  <si>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</si>
  <si>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</si>
  <si>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</si>
  <si>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</si>
  <si>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</si>
  <si>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</si>
  <si>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</si>
  <si>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</si>
  <si>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</si>
  <si>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</si>
  <si>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</si>
  <si>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</si>
  <si>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</si>
  <si>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</si>
  <si>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</si>
  <si>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</si>
  <si>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</si>
  <si>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</si>
  <si>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</si>
  <si>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</si>
  <si>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</si>
  <si>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</si>
  <si>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</si>
  <si>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</si>
  <si>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</si>
  <si>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</si>
  <si>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</si>
  <si>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</si>
  <si>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</si>
  <si>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</si>
  <si>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</si>
  <si>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</si>
  <si>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</si>
  <si>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</si>
  <si>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</si>
  <si>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</si>
  <si>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</si>
  <si>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</si>
  <si>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</si>
  <si>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</si>
  <si>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Camps &amp; Case Management</t>
  </si>
  <si>
    <t xml:space="preserve"> ECI/Infant</t>
  </si>
  <si>
    <t>All other program service revenue</t>
  </si>
  <si>
    <r>
      <rPr>
        <rFont val="Roboto"/>
        <color rgb="FF000000"/>
        <sz val="10.0"/>
      </rPr>
      <t xml:space="preserve">Gross amount from sales of </t>
    </r>
    <r>
      <rPr>
        <rFont val="Roboto"/>
        <color rgb="FF000000"/>
        <sz val="10.0"/>
      </rPr>
      <t>assets other than inventory</t>
    </r>
  </si>
  <si>
    <t xml:space="preserve"> Miscellaneous</t>
  </si>
  <si>
    <t>Unrealized Loss</t>
  </si>
  <si>
    <t>Professional &amp; IT Fees</t>
  </si>
  <si>
    <t>Mileage reimbursement</t>
  </si>
  <si>
    <r>
      <rPr>
        <rFont val="Roboto"/>
        <b/>
        <color rgb="FF000000"/>
        <sz val="10.0"/>
      </rPr>
      <t xml:space="preserve">Program Expenses </t>
    </r>
    <r>
      <rPr>
        <rFont val="Roboto"/>
        <b/>
        <i/>
        <color rgb="FF000000"/>
        <sz val="10.0"/>
      </rPr>
      <t xml:space="preserve">(Program Efficiency Ratio) </t>
    </r>
  </si>
  <si>
    <t>Caroline School</t>
  </si>
  <si>
    <t xml:space="preserve"> Respite Care</t>
  </si>
  <si>
    <r>
      <rPr>
        <rFont val="Roboto"/>
        <color rgb="FF000000"/>
        <sz val="10.0"/>
      </rPr>
      <t xml:space="preserve">Gross amount from sales of </t>
    </r>
    <r>
      <rPr>
        <rFont val="Roboto"/>
        <color rgb="FF000000"/>
        <sz val="10.0"/>
      </rPr>
      <t>assets other than inventory</t>
    </r>
  </si>
  <si>
    <t>Unrealized Gain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</si>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</sst>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2" fillId="2" fontId="1" numFmtId="3" xfId="0" applyAlignment="1" applyBorder="1" applyFont="1" applyNumberFormat="1">
      <alignment horizontal="left" readingOrder="0" shrinkToFit="0" wrapText="1"/>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EASTER SEALS GREATER HOUSTON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2022'!C40</f>
        <v>23264308</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2022'!C31</f>
        <v>16779</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23247529</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1937294.083</v>
      </c>
      <c r="E6" s="147"/>
      <c r="F6" s="43"/>
      <c r="G6" s="43"/>
      <c r="H6" s="43"/>
      <c r="I6" s="43"/>
      <c r="J6" s="43"/>
      <c r="K6" s="43"/>
      <c r="L6" s="43"/>
      <c r="M6" s="43"/>
      <c r="N6" s="43"/>
      <c r="O6" s="43"/>
      <c r="P6" s="43"/>
      <c r="Q6" s="43"/>
      <c r="R6" s="43"/>
      <c r="S6" s="43"/>
      <c r="T6" s="43"/>
      <c r="U6" s="43"/>
      <c r="V6" s="43"/>
      <c r="W6" s="43"/>
      <c r="X6" s="43"/>
      <c r="Y6" s="43"/>
    </row>
    <row r="7">
      <c r="A7" s="139"/>
      <c r="B7" s="49"/>
      <c r="C7" s="145" t="s">
        <v>194</v>
      </c>
      <c r="D7" s="74">
        <f>'Balance Sheet 2022'!E2+'Balance Sheet 2022'!E3</f>
        <v>2877843</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1.4854962</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4">
        <f>'Balance Sheet 2022'!E30</f>
        <v>5986174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4">
        <f>'Expenses 2022'!C40</f>
        <v>23264308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1938692.333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3.087738006</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4">
        <f>sum('Balance Sheet 2022'!E13:E15)</f>
        <v>4306180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4">
        <f>'Expenses 2022'!C40</f>
        <v>23264308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1938692.333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2.221177608</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3.706673809</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2022'!E2:E7,'Revenues 2022'!F10:F15)</f>
        <v>10294693</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2022'!F44</f>
        <v>22842194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0.4506875741</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4">
        <f>SUM('Expenses 2022'!C7:C9)</f>
        <v>15063414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4">
        <f>SUM('Expenses 2022'!C10:C12)</f>
        <v>2382367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4">
        <f>sum(D29:D30)</f>
        <v>17445781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4">
        <f>'Expenses 2022'!C40</f>
        <v>23264308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0.7498946885</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4">
        <f>SUM('Expenses 2022'!C10:C11)</f>
        <v>1305048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4">
        <f>SUM('Expenses 2022'!C7:C9)</f>
        <v>15063414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0.0866369337</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253</v>
      </c>
      <c r="D41" s="74">
        <f>'Expenses 2022'!D40</f>
        <v>22233974</v>
      </c>
      <c r="E41" s="165">
        <f t="shared" ref="E41:E44" si="1">D41/$D$44</f>
        <v>0.955711814</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2022'!E40</f>
        <v>357632</v>
      </c>
      <c r="E42" s="165">
        <f t="shared" si="1"/>
        <v>0.01537256126</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2022'!F40</f>
        <v>672702</v>
      </c>
      <c r="E43" s="165">
        <f t="shared" si="1"/>
        <v>0.02891562474</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23264308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2022'!F9</f>
        <v>12908124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2022'!F40</f>
        <v>672702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D47/D48</f>
        <v>19.18847276</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2022'!E2:E10)</f>
        <v>8476384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2022'!E19:E22)</f>
        <v>4630660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1.83049155</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2022'!E18</f>
        <v>12927371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EASTER SEALS GREATER HOUSTON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1.1155227E7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2326397.0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103292.0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13481624</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399970.0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254</v>
      </c>
      <c r="D11" s="61"/>
      <c r="E11" s="61"/>
      <c r="F11" s="62">
        <v>184605.0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384098.0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7714617.0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255</v>
      </c>
      <c r="D14" s="61"/>
      <c r="E14" s="61"/>
      <c r="F14" s="62">
        <v>2598083.0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247</v>
      </c>
      <c r="D15" s="61"/>
      <c r="E15" s="61"/>
      <c r="F15" s="62">
        <v>129558.0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11410931</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145657.0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256</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775489.0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85363.0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690126</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103</v>
      </c>
      <c r="D39" s="73"/>
      <c r="E39" s="48">
        <v>21338.0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257</v>
      </c>
      <c r="D40" s="73"/>
      <c r="E40" s="48">
        <v>206952.0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228290</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25956628</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EASTER SEALS GREATER HOUSTON</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352416</v>
      </c>
      <c r="D7" s="98">
        <v>236119.0</v>
      </c>
      <c r="E7" s="98">
        <v>116297.0</v>
      </c>
      <c r="F7" s="98">
        <v>0.0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17292998</v>
      </c>
      <c r="D9" s="98">
        <v>1.6651857E7</v>
      </c>
      <c r="E9" s="98">
        <v>235046.0</v>
      </c>
      <c r="F9" s="98">
        <v>406095.0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1131262</v>
      </c>
      <c r="D10" s="98">
        <v>1069031.0</v>
      </c>
      <c r="E10" s="98">
        <v>35396.0</v>
      </c>
      <c r="F10" s="98">
        <v>26835.0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0</v>
      </c>
      <c r="D11" s="98">
        <v>0.0</v>
      </c>
      <c r="E11" s="98">
        <v>0.0</v>
      </c>
      <c r="F11" s="98">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1259071</v>
      </c>
      <c r="D12" s="98">
        <v>1219740.0</v>
      </c>
      <c r="E12" s="98">
        <v>9600.0</v>
      </c>
      <c r="F12" s="98">
        <v>29731.0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0</v>
      </c>
      <c r="D15" s="98">
        <v>0.0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0</v>
      </c>
      <c r="D16" s="98">
        <v>0.0</v>
      </c>
      <c r="E16" s="98">
        <v>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0</v>
      </c>
      <c r="D20" s="98">
        <v>0.0</v>
      </c>
      <c r="E20" s="98">
        <v>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0</v>
      </c>
      <c r="D21" s="98">
        <v>0.0</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374830</v>
      </c>
      <c r="D22" s="98">
        <v>338526.0</v>
      </c>
      <c r="E22" s="98">
        <v>12655.0</v>
      </c>
      <c r="F22" s="98">
        <v>23649.0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653308</v>
      </c>
      <c r="D25" s="98">
        <v>614052.0</v>
      </c>
      <c r="E25" s="98">
        <v>19486.0</v>
      </c>
      <c r="F25" s="98">
        <v>19770.0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158351</v>
      </c>
      <c r="D26" s="98">
        <v>132391.0</v>
      </c>
      <c r="E26" s="98">
        <v>11079.0</v>
      </c>
      <c r="F26" s="98">
        <v>14881.0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12752</v>
      </c>
      <c r="D29" s="98">
        <v>0.0</v>
      </c>
      <c r="E29" s="98">
        <v>12752.0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116847</v>
      </c>
      <c r="D30" s="98">
        <v>105420.0</v>
      </c>
      <c r="E30" s="98">
        <v>3987.0</v>
      </c>
      <c r="F30" s="98">
        <v>7440.0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12995</v>
      </c>
      <c r="D31" s="98">
        <v>7818.0</v>
      </c>
      <c r="E31" s="98">
        <v>5177.0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75954</v>
      </c>
      <c r="D32" s="98">
        <v>72798.0</v>
      </c>
      <c r="E32" s="98">
        <v>1137.0</v>
      </c>
      <c r="F32" s="98">
        <v>2019.0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7">
        <f t="shared" si="1"/>
        <v>3166103</v>
      </c>
      <c r="D34" s="98">
        <v>3166103.0</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251</v>
      </c>
      <c r="C35" s="97">
        <f t="shared" si="1"/>
        <v>995372</v>
      </c>
      <c r="D35" s="98">
        <v>938368.0</v>
      </c>
      <c r="E35" s="98">
        <v>45126.0</v>
      </c>
      <c r="F35" s="98">
        <v>11878.0</v>
      </c>
      <c r="G35" s="43"/>
      <c r="H35" s="43"/>
      <c r="I35" s="43"/>
      <c r="J35" s="43"/>
      <c r="K35" s="43"/>
      <c r="L35" s="43"/>
      <c r="M35" s="43"/>
      <c r="N35" s="43"/>
      <c r="O35" s="43"/>
      <c r="P35" s="43"/>
      <c r="Q35" s="43"/>
      <c r="R35" s="43"/>
      <c r="S35" s="43"/>
      <c r="T35" s="43"/>
      <c r="U35" s="43"/>
      <c r="V35" s="43"/>
      <c r="W35" s="43"/>
      <c r="X35" s="43"/>
      <c r="Y35" s="43"/>
      <c r="Z35" s="43"/>
    </row>
    <row r="36">
      <c r="A36" s="45" t="s">
        <v>50</v>
      </c>
      <c r="B36" s="60" t="s">
        <v>143</v>
      </c>
      <c r="C36" s="97">
        <f t="shared" si="1"/>
        <v>329741</v>
      </c>
      <c r="D36" s="98">
        <v>328505.0</v>
      </c>
      <c r="E36" s="98">
        <v>77.0</v>
      </c>
      <c r="F36" s="98">
        <v>1159.0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7">
        <f t="shared" si="1"/>
        <v>197045</v>
      </c>
      <c r="D37" s="98">
        <v>187506.0</v>
      </c>
      <c r="E37" s="98">
        <v>4339.0</v>
      </c>
      <c r="F37" s="98">
        <v>5200.0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449982</v>
      </c>
      <c r="D38" s="98">
        <v>269732.0</v>
      </c>
      <c r="E38" s="98">
        <v>21235.0</v>
      </c>
      <c r="F38" s="98">
        <v>159015.0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26579027</v>
      </c>
      <c r="D40" s="103">
        <f t="shared" si="2"/>
        <v>25337966</v>
      </c>
      <c r="E40" s="103">
        <f t="shared" si="2"/>
        <v>533389</v>
      </c>
      <c r="F40" s="103">
        <f t="shared" si="2"/>
        <v>707672</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EASTER SEALS GREATER HOUSTON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1668678.0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68769.0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452055.0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3265110.0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2175448.0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380965.0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340775.0</v>
      </c>
      <c r="E12" s="109">
        <f>D11-D12</f>
        <v>40190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4072465.0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96975.0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11839690</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825500.0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2589878.0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750000.0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4165378</v>
      </c>
      <c r="F28" s="43"/>
      <c r="G28" s="43"/>
      <c r="H28" s="43"/>
      <c r="I28" s="43"/>
      <c r="J28" s="43"/>
      <c r="K28" s="43"/>
      <c r="L28" s="43"/>
      <c r="M28" s="43"/>
      <c r="N28" s="43"/>
      <c r="O28" s="43"/>
      <c r="P28" s="43"/>
      <c r="Q28" s="43"/>
      <c r="R28" s="43"/>
      <c r="S28" s="43"/>
      <c r="T28" s="43"/>
      <c r="U28" s="43"/>
      <c r="V28" s="43"/>
      <c r="W28" s="43"/>
      <c r="X28" s="43"/>
      <c r="Y28" s="43"/>
      <c r="Z28" s="43"/>
    </row>
    <row r="29">
      <c r="A29" s="64"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5942761.0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1731551.0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7674312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11839690</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EASTER SEALS GREATER HOUSTON</v>
      </c>
      <c r="B1" s="2">
        <f>'Revenues 2023'!C1</f>
        <v>2023</v>
      </c>
      <c r="C1" s="175"/>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2023'!C40</f>
        <v>26579027</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2023'!C31</f>
        <v>12995</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26566032</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2213836</v>
      </c>
      <c r="E6" s="147"/>
      <c r="F6" s="43"/>
      <c r="G6" s="43"/>
      <c r="H6" s="43"/>
      <c r="I6" s="43"/>
      <c r="J6" s="43"/>
      <c r="K6" s="43"/>
      <c r="L6" s="43"/>
      <c r="M6" s="43"/>
      <c r="N6" s="43"/>
      <c r="O6" s="43"/>
      <c r="P6" s="43"/>
      <c r="Q6" s="43"/>
      <c r="R6" s="43"/>
      <c r="S6" s="43"/>
      <c r="T6" s="43"/>
      <c r="U6" s="43"/>
      <c r="V6" s="43"/>
      <c r="W6" s="43"/>
      <c r="X6" s="43"/>
      <c r="Y6" s="43"/>
    </row>
    <row r="7">
      <c r="A7" s="139"/>
      <c r="B7" s="49"/>
      <c r="C7" s="145" t="s">
        <v>194</v>
      </c>
      <c r="D7" s="74">
        <f>'Balance Sheet 2023'!E2+'Balance Sheet 2023'!E3</f>
        <v>1737447</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0.7848128768</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4">
        <f>'Balance Sheet 2023'!E30</f>
        <v>5942761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4">
        <f>'Expenses 2023'!C40</f>
        <v>26579027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2214918.917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2.683060294</v>
      </c>
      <c r="E14" s="150" t="s">
        <v>195</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4">
        <f>sum('Balance Sheet 2023'!E13:E15)</f>
        <v>4072465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4">
        <f>'Expenses 2023'!C40</f>
        <v>26579027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2214918.917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1.838651957</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2.623464834</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2023'!E2:E7,'Revenues 2023'!F10:F15)</f>
        <v>11155227</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2023'!F44</f>
        <v>25956628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0.429764105</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4">
        <f>SUM('Expenses 2023'!C7:C9)</f>
        <v>17645414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4">
        <f>SUM('Expenses 2023'!C10:C12)</f>
        <v>2390333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4">
        <f>sum(D29:D30)</f>
        <v>20035747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4">
        <f>'Expenses 2023'!C40</f>
        <v>26579027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0.7538179257</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4">
        <f>SUM('Expenses 2023'!C10:C11)</f>
        <v>1131262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4">
        <f>SUM('Expenses 2023'!C7:C9)</f>
        <v>17645414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0.06411082222</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258</v>
      </c>
      <c r="D41" s="74">
        <f>'Expenses 2023'!D40</f>
        <v>25337966</v>
      </c>
      <c r="E41" s="165">
        <f t="shared" ref="E41:E44" si="1">D41/$D$44</f>
        <v>0.9533067557</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2023'!E40</f>
        <v>533389</v>
      </c>
      <c r="E42" s="165">
        <f t="shared" si="1"/>
        <v>0.02006804087</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2023'!F40</f>
        <v>707672</v>
      </c>
      <c r="E43" s="165">
        <f t="shared" si="1"/>
        <v>0.0266252034</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26579027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2023'!F9</f>
        <v>13481624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2023'!F40</f>
        <v>707672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D47/D48</f>
        <v>19.05066754</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2023'!E2:E10)</f>
        <v>7630060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2023'!E19:E22)</f>
        <v>3415378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2.234030904</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2023'!E25:E26)</f>
        <v>750000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2023'!E18</f>
        <v>11839690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0.06334625315</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EASTER SEALS GREATER HOUSTON</v>
      </c>
      <c r="B1" s="2" t="s">
        <v>259</v>
      </c>
      <c r="C1" s="139"/>
      <c r="D1" s="139"/>
      <c r="E1" s="139"/>
      <c r="F1" s="140"/>
      <c r="G1" s="140"/>
      <c r="H1" s="140"/>
      <c r="I1" s="43"/>
      <c r="J1" s="43"/>
      <c r="K1" s="43"/>
      <c r="L1" s="43"/>
      <c r="M1" s="43"/>
      <c r="N1" s="43"/>
      <c r="O1" s="43"/>
      <c r="P1" s="43"/>
      <c r="Q1" s="43"/>
      <c r="R1" s="43"/>
      <c r="S1" s="43"/>
      <c r="T1" s="43"/>
      <c r="U1" s="43"/>
      <c r="V1" s="43"/>
      <c r="W1" s="43"/>
      <c r="X1" s="43"/>
      <c r="Y1" s="43"/>
    </row>
    <row r="2">
      <c r="A2" s="141" t="s">
        <v>188</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189</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260</v>
      </c>
      <c r="E4" s="45" t="s">
        <v>261</v>
      </c>
      <c r="F4" s="45" t="s">
        <v>262</v>
      </c>
      <c r="G4" s="59" t="s">
        <v>263</v>
      </c>
      <c r="H4" s="59"/>
      <c r="I4" s="43"/>
      <c r="J4" s="43"/>
      <c r="K4" s="43"/>
      <c r="L4" s="43"/>
      <c r="M4" s="43"/>
      <c r="N4" s="43"/>
      <c r="O4" s="43"/>
      <c r="P4" s="43"/>
      <c r="Q4" s="43"/>
      <c r="R4" s="43"/>
      <c r="S4" s="43"/>
      <c r="T4" s="43"/>
      <c r="U4" s="43"/>
      <c r="V4" s="43"/>
      <c r="W4" s="43"/>
      <c r="X4" s="43"/>
      <c r="Y4" s="43"/>
    </row>
    <row r="5">
      <c r="A5" s="139"/>
      <c r="B5" s="49"/>
      <c r="C5" s="148" t="s">
        <v>188</v>
      </c>
      <c r="D5" s="176">
        <f>'Ratios 2021'!D8</f>
        <v>1.663546092</v>
      </c>
      <c r="E5" s="176">
        <f>'Ratios 2022'!D8</f>
        <v>1.4854962</v>
      </c>
      <c r="F5" s="176">
        <f>'Ratios 2023'!D8</f>
        <v>0.7848128768</v>
      </c>
      <c r="G5" s="176">
        <f>average(D5:F5)</f>
        <v>1.311285056</v>
      </c>
      <c r="H5" s="150" t="s">
        <v>195</v>
      </c>
      <c r="I5" s="43"/>
      <c r="J5" s="43"/>
      <c r="K5" s="43"/>
      <c r="L5" s="43"/>
      <c r="M5" s="43"/>
      <c r="N5" s="43"/>
      <c r="O5" s="43"/>
      <c r="P5" s="43"/>
      <c r="Q5" s="43"/>
      <c r="R5" s="43"/>
      <c r="S5" s="43"/>
      <c r="T5" s="43"/>
      <c r="U5" s="43"/>
      <c r="V5" s="43"/>
      <c r="W5" s="43"/>
      <c r="X5" s="43"/>
      <c r="Y5" s="43"/>
    </row>
    <row r="6">
      <c r="A6" s="139"/>
      <c r="B6" s="52"/>
      <c r="C6" s="45"/>
      <c r="D6" s="45"/>
      <c r="E6" s="45"/>
      <c r="F6" s="177"/>
      <c r="G6" s="177"/>
      <c r="H6" s="177"/>
      <c r="I6" s="43"/>
      <c r="J6" s="43"/>
      <c r="K6" s="43"/>
      <c r="L6" s="43"/>
      <c r="M6" s="43"/>
      <c r="N6" s="43"/>
      <c r="O6" s="43"/>
      <c r="P6" s="43"/>
      <c r="Q6" s="43"/>
      <c r="R6" s="43"/>
      <c r="S6" s="43"/>
      <c r="T6" s="43"/>
      <c r="U6" s="43"/>
      <c r="V6" s="43"/>
      <c r="W6" s="43"/>
      <c r="X6" s="43"/>
      <c r="Y6" s="43"/>
    </row>
    <row r="7">
      <c r="A7" s="141" t="s">
        <v>196</v>
      </c>
      <c r="B7" s="5"/>
      <c r="C7" s="178"/>
      <c r="D7" s="178"/>
      <c r="E7" s="178"/>
      <c r="F7" s="178"/>
      <c r="G7" s="178"/>
      <c r="H7" s="178"/>
      <c r="I7" s="43"/>
      <c r="J7" s="43"/>
      <c r="K7" s="43"/>
      <c r="L7" s="43"/>
      <c r="M7" s="43"/>
      <c r="N7" s="43"/>
      <c r="O7" s="43"/>
      <c r="P7" s="43"/>
      <c r="Q7" s="43"/>
      <c r="R7" s="43"/>
      <c r="S7" s="43"/>
      <c r="T7" s="43"/>
      <c r="U7" s="43"/>
      <c r="V7" s="43"/>
      <c r="W7" s="43"/>
      <c r="X7" s="43"/>
      <c r="Y7" s="43"/>
    </row>
    <row r="8">
      <c r="A8" s="139"/>
      <c r="B8" s="144" t="s">
        <v>197</v>
      </c>
      <c r="C8" s="70"/>
      <c r="D8" s="70"/>
      <c r="E8" s="177"/>
      <c r="F8" s="177"/>
      <c r="G8" s="177"/>
      <c r="H8" s="177"/>
      <c r="I8" s="43"/>
      <c r="J8" s="43"/>
      <c r="K8" s="43"/>
      <c r="L8" s="43"/>
      <c r="M8" s="43"/>
      <c r="N8" s="43"/>
      <c r="O8" s="43"/>
      <c r="P8" s="43"/>
      <c r="Q8" s="43"/>
      <c r="R8" s="43"/>
      <c r="S8" s="43"/>
      <c r="T8" s="43"/>
      <c r="U8" s="43"/>
      <c r="V8" s="43"/>
      <c r="W8" s="43"/>
      <c r="X8" s="43"/>
      <c r="Y8" s="43"/>
    </row>
    <row r="9">
      <c r="A9" s="139"/>
      <c r="B9" s="49"/>
      <c r="C9" s="45"/>
      <c r="D9" s="45" t="s">
        <v>260</v>
      </c>
      <c r="E9" s="45" t="s">
        <v>261</v>
      </c>
      <c r="F9" s="45" t="s">
        <v>262</v>
      </c>
      <c r="G9" s="59" t="s">
        <v>263</v>
      </c>
      <c r="H9" s="59"/>
      <c r="I9" s="43"/>
      <c r="J9" s="43"/>
      <c r="K9" s="43"/>
      <c r="L9" s="43"/>
      <c r="M9" s="43"/>
      <c r="N9" s="43"/>
      <c r="O9" s="43"/>
      <c r="P9" s="43"/>
      <c r="Q9" s="43"/>
      <c r="R9" s="43"/>
      <c r="S9" s="43"/>
      <c r="T9" s="43"/>
      <c r="U9" s="43"/>
      <c r="V9" s="43"/>
      <c r="W9" s="43"/>
      <c r="X9" s="43"/>
      <c r="Y9" s="43"/>
    </row>
    <row r="10">
      <c r="A10" s="139"/>
      <c r="B10" s="49"/>
      <c r="C10" s="148" t="s">
        <v>196</v>
      </c>
      <c r="D10" s="149">
        <f>'Ratios 2021'!D14</f>
        <v>3.423528869</v>
      </c>
      <c r="E10" s="149">
        <f>'Ratios 2022'!D14</f>
        <v>3.087738006</v>
      </c>
      <c r="F10" s="149">
        <f>'Ratios 2023'!D14</f>
        <v>2.683060294</v>
      </c>
      <c r="G10" s="176">
        <f>average(D10:F10)</f>
        <v>3.064775723</v>
      </c>
      <c r="H10" s="150" t="s">
        <v>195</v>
      </c>
      <c r="I10" s="43"/>
      <c r="J10" s="43"/>
      <c r="K10" s="43"/>
      <c r="L10" s="43"/>
      <c r="M10" s="43"/>
      <c r="N10" s="43"/>
      <c r="O10" s="43"/>
      <c r="P10" s="43"/>
      <c r="Q10" s="43"/>
      <c r="R10" s="43"/>
      <c r="S10" s="43"/>
      <c r="T10" s="43"/>
      <c r="U10" s="43"/>
      <c r="V10" s="43"/>
      <c r="W10" s="43"/>
      <c r="X10" s="43"/>
      <c r="Y10" s="43"/>
    </row>
    <row r="11">
      <c r="A11" s="139"/>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1" t="s">
        <v>201</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202</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260</v>
      </c>
      <c r="E14" s="45" t="s">
        <v>261</v>
      </c>
      <c r="F14" s="45" t="s">
        <v>262</v>
      </c>
      <c r="G14" s="59" t="s">
        <v>263</v>
      </c>
      <c r="H14" s="59"/>
      <c r="I14" s="43"/>
      <c r="J14" s="43"/>
      <c r="K14" s="43"/>
      <c r="L14" s="43"/>
      <c r="M14" s="43"/>
      <c r="N14" s="43"/>
      <c r="O14" s="43"/>
      <c r="P14" s="43"/>
      <c r="Q14" s="43"/>
      <c r="R14" s="43"/>
      <c r="S14" s="43"/>
      <c r="T14" s="43"/>
      <c r="U14" s="43"/>
      <c r="V14" s="43"/>
      <c r="W14" s="43"/>
      <c r="X14" s="43"/>
      <c r="Y14" s="43"/>
    </row>
    <row r="15">
      <c r="A15" s="139"/>
      <c r="B15" s="49"/>
      <c r="C15" s="148" t="s">
        <v>204</v>
      </c>
      <c r="D15" s="179">
        <f>'Ratios 2021'!D20</f>
        <v>2.32571451</v>
      </c>
      <c r="E15" s="179">
        <f>'Ratios 2022'!D20</f>
        <v>2.221177608</v>
      </c>
      <c r="F15" s="179">
        <f>'Ratios 2023'!D20</f>
        <v>1.838651957</v>
      </c>
      <c r="G15" s="176">
        <f>average(D15:F15)</f>
        <v>2.128514692</v>
      </c>
      <c r="H15" s="150" t="s">
        <v>195</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206</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207</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260</v>
      </c>
      <c r="E19" s="45" t="s">
        <v>261</v>
      </c>
      <c r="F19" s="45" t="s">
        <v>262</v>
      </c>
      <c r="G19" s="59" t="s">
        <v>263</v>
      </c>
      <c r="H19" s="59"/>
      <c r="I19" s="43"/>
      <c r="J19" s="43"/>
      <c r="K19" s="43"/>
      <c r="L19" s="43"/>
      <c r="M19" s="43"/>
      <c r="N19" s="43"/>
      <c r="O19" s="43"/>
      <c r="P19" s="43"/>
      <c r="Q19" s="43"/>
      <c r="R19" s="43"/>
      <c r="S19" s="43"/>
      <c r="T19" s="43"/>
      <c r="U19" s="43"/>
      <c r="V19" s="43"/>
      <c r="W19" s="43"/>
      <c r="X19" s="43"/>
      <c r="Y19" s="43"/>
    </row>
    <row r="20">
      <c r="A20" s="139"/>
      <c r="B20" s="49"/>
      <c r="C20" s="148" t="s">
        <v>206</v>
      </c>
      <c r="D20" s="163">
        <f>'Ratios 2021'!D26</f>
        <v>0.4808105067</v>
      </c>
      <c r="E20" s="163">
        <f>'Ratios 2022'!D26</f>
        <v>0.4506875741</v>
      </c>
      <c r="F20" s="163">
        <f>'Ratios 2023'!D26</f>
        <v>0.429764105</v>
      </c>
      <c r="G20" s="180">
        <f>average(D20:F20)</f>
        <v>0.4537540619</v>
      </c>
      <c r="H20" s="150" t="s">
        <v>210</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211</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212</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260</v>
      </c>
      <c r="E24" s="45" t="s">
        <v>261</v>
      </c>
      <c r="F24" s="45" t="s">
        <v>262</v>
      </c>
      <c r="G24" s="59" t="s">
        <v>263</v>
      </c>
      <c r="H24" s="59"/>
      <c r="I24" s="43"/>
      <c r="J24" s="43"/>
      <c r="K24" s="43"/>
      <c r="L24" s="43"/>
      <c r="M24" s="43"/>
      <c r="N24" s="43"/>
      <c r="O24" s="43"/>
      <c r="P24" s="43"/>
      <c r="Q24" s="43"/>
      <c r="R24" s="43"/>
      <c r="S24" s="43"/>
      <c r="T24" s="43"/>
      <c r="U24" s="43"/>
      <c r="V24" s="43"/>
      <c r="W24" s="43"/>
      <c r="X24" s="43"/>
      <c r="Y24" s="43"/>
    </row>
    <row r="25">
      <c r="A25" s="139"/>
      <c r="B25" s="49"/>
      <c r="C25" s="148" t="s">
        <v>216</v>
      </c>
      <c r="D25" s="163">
        <f>'Ratios 2021'!D33</f>
        <v>0.6648545627</v>
      </c>
      <c r="E25" s="163">
        <f>'Ratios 2022'!D33</f>
        <v>0.7498946885</v>
      </c>
      <c r="F25" s="163">
        <f>'Ratios 2023'!D33</f>
        <v>0.7538179257</v>
      </c>
      <c r="G25" s="180">
        <f>average(D25:F25)</f>
        <v>0.7228557256</v>
      </c>
      <c r="H25" s="150" t="s">
        <v>217</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218</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219</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260</v>
      </c>
      <c r="E29" s="45" t="s">
        <v>261</v>
      </c>
      <c r="F29" s="45" t="s">
        <v>262</v>
      </c>
      <c r="G29" s="59" t="s">
        <v>263</v>
      </c>
      <c r="H29" s="59"/>
      <c r="I29" s="43"/>
      <c r="J29" s="43"/>
      <c r="K29" s="43"/>
      <c r="L29" s="43"/>
      <c r="M29" s="43"/>
      <c r="N29" s="43"/>
      <c r="O29" s="43"/>
      <c r="P29" s="43"/>
      <c r="Q29" s="43"/>
      <c r="R29" s="43"/>
      <c r="S29" s="43"/>
      <c r="T29" s="43"/>
      <c r="U29" s="43"/>
      <c r="V29" s="43"/>
      <c r="W29" s="43"/>
      <c r="X29" s="43"/>
      <c r="Y29" s="43"/>
    </row>
    <row r="30">
      <c r="A30" s="139"/>
      <c r="B30" s="49"/>
      <c r="C30" s="148" t="s">
        <v>218</v>
      </c>
      <c r="D30" s="163">
        <f>'Ratios 2021'!D38</f>
        <v>0</v>
      </c>
      <c r="E30" s="163">
        <f>'Ratios 2022'!D38</f>
        <v>0.0866369337</v>
      </c>
      <c r="F30" s="163">
        <f>'Ratios 2023'!D38</f>
        <v>0.06411082222</v>
      </c>
      <c r="G30" s="180">
        <f>average(D30:F30)</f>
        <v>0.05024925197</v>
      </c>
      <c r="H30" s="150" t="s">
        <v>221</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222</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223</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260</v>
      </c>
      <c r="E34" s="45" t="s">
        <v>261</v>
      </c>
      <c r="F34" s="45" t="s">
        <v>262</v>
      </c>
      <c r="G34" s="59" t="s">
        <v>263</v>
      </c>
      <c r="H34" s="59"/>
      <c r="I34" s="43"/>
      <c r="J34" s="43"/>
      <c r="K34" s="43"/>
      <c r="L34" s="43"/>
      <c r="M34" s="43"/>
      <c r="N34" s="43"/>
      <c r="O34" s="43"/>
      <c r="P34" s="43"/>
      <c r="Q34" s="43"/>
      <c r="R34" s="43"/>
      <c r="S34" s="43"/>
      <c r="T34" s="43"/>
      <c r="U34" s="43"/>
      <c r="V34" s="43"/>
      <c r="W34" s="43"/>
      <c r="X34" s="43"/>
      <c r="Y34" s="43"/>
    </row>
    <row r="35">
      <c r="A35" s="139"/>
      <c r="B35" s="49"/>
      <c r="C35" s="148" t="s">
        <v>264</v>
      </c>
      <c r="D35" s="163">
        <f>'Ratios 2021'!E41</f>
        <v>0.9463961587</v>
      </c>
      <c r="E35" s="163">
        <f>'Ratios 2022'!E41</f>
        <v>0.955711814</v>
      </c>
      <c r="F35" s="163">
        <f>'Ratios 2023'!E41</f>
        <v>0.9533067557</v>
      </c>
      <c r="G35" s="180">
        <f t="shared" ref="G35:G37" si="1">average(D35:F35)</f>
        <v>0.9518049095</v>
      </c>
      <c r="H35" s="180"/>
      <c r="I35" s="43"/>
      <c r="J35" s="43"/>
      <c r="K35" s="43"/>
      <c r="L35" s="43"/>
      <c r="M35" s="43"/>
      <c r="N35" s="43"/>
      <c r="O35" s="43"/>
      <c r="P35" s="43"/>
      <c r="Q35" s="43"/>
      <c r="R35" s="43"/>
      <c r="S35" s="43"/>
      <c r="T35" s="43"/>
      <c r="U35" s="43"/>
      <c r="V35" s="43"/>
      <c r="W35" s="43"/>
      <c r="X35" s="43"/>
      <c r="Y35" s="43"/>
    </row>
    <row r="36">
      <c r="A36" s="139"/>
      <c r="B36" s="52"/>
      <c r="C36" s="148" t="s">
        <v>225</v>
      </c>
      <c r="D36" s="163">
        <f>'Ratios 2021'!E42</f>
        <v>0.01704788732</v>
      </c>
      <c r="E36" s="163">
        <f>'Ratios 2022'!E42</f>
        <v>0.01537256126</v>
      </c>
      <c r="F36" s="163">
        <f>'Ratios 2023'!E42</f>
        <v>0.02006804087</v>
      </c>
      <c r="G36" s="180">
        <f t="shared" si="1"/>
        <v>0.01749616315</v>
      </c>
      <c r="H36" s="180"/>
      <c r="I36" s="43"/>
      <c r="J36" s="43"/>
      <c r="K36" s="43"/>
      <c r="L36" s="43"/>
      <c r="M36" s="43"/>
      <c r="N36" s="43"/>
      <c r="O36" s="43"/>
      <c r="P36" s="43"/>
      <c r="Q36" s="43"/>
      <c r="R36" s="43"/>
      <c r="S36" s="43"/>
      <c r="T36" s="43"/>
      <c r="U36" s="43"/>
      <c r="V36" s="43"/>
      <c r="W36" s="43"/>
      <c r="X36" s="43"/>
      <c r="Y36" s="43"/>
    </row>
    <row r="37">
      <c r="A37" s="139"/>
      <c r="B37" s="181"/>
      <c r="C37" s="148" t="s">
        <v>226</v>
      </c>
      <c r="D37" s="163">
        <f>'Ratios 2021'!E43</f>
        <v>0.03655595394</v>
      </c>
      <c r="E37" s="163">
        <f>'Ratios 2022'!E43</f>
        <v>0.02891562474</v>
      </c>
      <c r="F37" s="163">
        <f>'Ratios 2023'!E43</f>
        <v>0.0266252034</v>
      </c>
      <c r="G37" s="180">
        <f t="shared" si="1"/>
        <v>0.03069892736</v>
      </c>
      <c r="H37" s="180"/>
      <c r="I37" s="43"/>
      <c r="J37" s="43"/>
      <c r="K37" s="43"/>
      <c r="L37" s="43"/>
      <c r="M37" s="43"/>
      <c r="N37" s="43"/>
      <c r="O37" s="43"/>
      <c r="P37" s="43"/>
      <c r="Q37" s="43"/>
      <c r="R37" s="43"/>
      <c r="S37" s="43"/>
      <c r="T37" s="43"/>
      <c r="U37" s="43"/>
      <c r="V37" s="43"/>
      <c r="W37" s="43"/>
      <c r="X37" s="43"/>
      <c r="Y37" s="43"/>
    </row>
    <row r="38">
      <c r="A38" s="139"/>
      <c r="B38" s="181"/>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227</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228</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260</v>
      </c>
      <c r="E41" s="45" t="s">
        <v>261</v>
      </c>
      <c r="F41" s="45" t="s">
        <v>262</v>
      </c>
      <c r="G41" s="59" t="s">
        <v>263</v>
      </c>
      <c r="H41" s="59"/>
      <c r="I41" s="43"/>
      <c r="J41" s="43"/>
      <c r="K41" s="43"/>
      <c r="L41" s="43"/>
      <c r="M41" s="43"/>
      <c r="N41" s="43"/>
      <c r="O41" s="43"/>
      <c r="P41" s="43"/>
      <c r="Q41" s="43"/>
      <c r="R41" s="43"/>
      <c r="S41" s="43"/>
      <c r="T41" s="43"/>
      <c r="U41" s="43"/>
      <c r="V41" s="43"/>
      <c r="W41" s="43"/>
      <c r="X41" s="43"/>
      <c r="Y41" s="43"/>
    </row>
    <row r="42">
      <c r="A42" s="139"/>
      <c r="B42" s="49"/>
      <c r="C42" s="148" t="s">
        <v>231</v>
      </c>
      <c r="D42" s="166">
        <f>'Ratios 2021'!D49</f>
        <v>14.30200799</v>
      </c>
      <c r="E42" s="166">
        <f>'Ratios 2022'!D49</f>
        <v>19.18847276</v>
      </c>
      <c r="F42" s="166">
        <f>'Ratios 2023'!D49</f>
        <v>19.05066754</v>
      </c>
      <c r="G42" s="182">
        <f>average(D42:F42)</f>
        <v>17.5137161</v>
      </c>
      <c r="H42" s="150" t="s">
        <v>232</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233</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234</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260</v>
      </c>
      <c r="E46" s="45" t="s">
        <v>261</v>
      </c>
      <c r="F46" s="45" t="s">
        <v>262</v>
      </c>
      <c r="G46" s="59" t="s">
        <v>263</v>
      </c>
      <c r="H46" s="59"/>
      <c r="I46" s="43"/>
      <c r="J46" s="43"/>
      <c r="K46" s="43"/>
      <c r="L46" s="43"/>
      <c r="M46" s="43"/>
      <c r="N46" s="43"/>
      <c r="O46" s="43"/>
      <c r="P46" s="43"/>
      <c r="Q46" s="43"/>
      <c r="R46" s="43"/>
      <c r="S46" s="43"/>
      <c r="T46" s="43"/>
      <c r="U46" s="43"/>
      <c r="V46" s="43"/>
      <c r="W46" s="43"/>
      <c r="X46" s="43"/>
      <c r="Y46" s="43"/>
    </row>
    <row r="47">
      <c r="A47" s="139"/>
      <c r="B47" s="49"/>
      <c r="C47" s="148" t="s">
        <v>237</v>
      </c>
      <c r="D47" s="149">
        <f>'Ratios 2021'!D54</f>
        <v>3.232817751</v>
      </c>
      <c r="E47" s="149">
        <f>'Ratios 2022'!D54</f>
        <v>1.83049155</v>
      </c>
      <c r="F47" s="149">
        <f>'Ratios 2023'!D54</f>
        <v>2.234030904</v>
      </c>
      <c r="G47" s="176">
        <f>average(D47:F47)</f>
        <v>2.432446735</v>
      </c>
      <c r="H47" s="150" t="s">
        <v>238</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239</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240</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260</v>
      </c>
      <c r="E51" s="45" t="s">
        <v>261</v>
      </c>
      <c r="F51" s="45" t="s">
        <v>262</v>
      </c>
      <c r="G51" s="59" t="s">
        <v>263</v>
      </c>
      <c r="H51" s="59"/>
      <c r="I51" s="43"/>
      <c r="J51" s="43"/>
      <c r="K51" s="43"/>
      <c r="L51" s="43"/>
      <c r="M51" s="43"/>
      <c r="N51" s="43"/>
      <c r="O51" s="43"/>
      <c r="P51" s="43"/>
      <c r="Q51" s="43"/>
      <c r="R51" s="43"/>
      <c r="S51" s="43"/>
      <c r="T51" s="43"/>
      <c r="U51" s="43"/>
      <c r="V51" s="43"/>
      <c r="W51" s="43"/>
      <c r="X51" s="43"/>
      <c r="Y51" s="43"/>
    </row>
    <row r="52">
      <c r="A52" s="139"/>
      <c r="B52" s="49"/>
      <c r="C52" s="148" t="s">
        <v>243</v>
      </c>
      <c r="D52" s="183">
        <f>'Ratios 2021'!D59</f>
        <v>0.0347512012</v>
      </c>
      <c r="E52" s="183">
        <f>'Ratios 2022'!D59</f>
        <v>0</v>
      </c>
      <c r="F52" s="183">
        <f>'Ratios 2023'!D59</f>
        <v>0.06334625315</v>
      </c>
      <c r="G52" s="184">
        <f>average(D52:F52)</f>
        <v>0.03269915145</v>
      </c>
      <c r="H52" s="150" t="s">
        <v>244</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EASTER SEALS GREATER HOUSTON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EASTER SEALS GREATER HOUSTON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1.0551689E7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1794548.0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94821.0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12346237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272693.0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154420.0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293204.0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5461402.0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2490224.0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220444.0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8892387</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56666.0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678518.0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49801.0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628717</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3276.0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18346.0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104</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21622</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21945629</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EASTER SEALS GREATER HOUSTON</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529718</v>
      </c>
      <c r="D7" s="98">
        <v>354912.0</v>
      </c>
      <c r="E7" s="98">
        <v>174806.0</v>
      </c>
      <c r="F7" s="98">
        <v>0.0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116</v>
      </c>
      <c r="C9" s="97">
        <f t="shared" si="1"/>
        <v>15170516</v>
      </c>
      <c r="D9" s="98">
        <v>1.4637921E7</v>
      </c>
      <c r="E9" s="98">
        <v>103460.0</v>
      </c>
      <c r="F9" s="98">
        <v>429135.0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0</v>
      </c>
      <c r="D10" s="98">
        <v>0.0</v>
      </c>
      <c r="E10" s="98">
        <v>0.0</v>
      </c>
      <c r="F10" s="98">
        <v>0.0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0</v>
      </c>
      <c r="D11" s="98">
        <v>0.0</v>
      </c>
      <c r="E11" s="98">
        <v>0.0</v>
      </c>
      <c r="F11" s="98">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0</v>
      </c>
      <c r="D12" s="98">
        <v>0.0</v>
      </c>
      <c r="E12" s="98">
        <v>0.0</v>
      </c>
      <c r="F12" s="98">
        <v>0.0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0</v>
      </c>
      <c r="D15" s="98">
        <v>0.0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1098707</v>
      </c>
      <c r="D16" s="98">
        <v>783664.0</v>
      </c>
      <c r="E16" s="98">
        <v>36269.0</v>
      </c>
      <c r="F16" s="98">
        <v>278774.0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0</v>
      </c>
      <c r="D20" s="98">
        <v>0.0</v>
      </c>
      <c r="E20" s="98">
        <v>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0</v>
      </c>
      <c r="D21" s="98">
        <v>0.0</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211326</v>
      </c>
      <c r="D22" s="98">
        <v>190618.0</v>
      </c>
      <c r="E22" s="98">
        <v>9962.0</v>
      </c>
      <c r="F22" s="98">
        <v>10746.0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616917</v>
      </c>
      <c r="D25" s="98">
        <v>575635.0</v>
      </c>
      <c r="E25" s="98">
        <v>23881.0</v>
      </c>
      <c r="F25" s="98">
        <v>17401.0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25411</v>
      </c>
      <c r="D26" s="98">
        <v>20056.0</v>
      </c>
      <c r="E26" s="98">
        <v>1797.0</v>
      </c>
      <c r="F26" s="98">
        <v>3558.0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12789</v>
      </c>
      <c r="D29" s="98">
        <v>46.0</v>
      </c>
      <c r="E29" s="98">
        <v>12743.0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22089</v>
      </c>
      <c r="D31" s="98">
        <v>16079.0</v>
      </c>
      <c r="E31" s="98">
        <v>6010.0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68778</v>
      </c>
      <c r="D32" s="98">
        <v>65981.0</v>
      </c>
      <c r="E32" s="98">
        <v>1142.0</v>
      </c>
      <c r="F32" s="98">
        <v>1655.0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101" t="s">
        <v>141</v>
      </c>
      <c r="C34" s="97">
        <f t="shared" si="1"/>
        <v>5178338</v>
      </c>
      <c r="D34" s="98">
        <v>5171132.0</v>
      </c>
      <c r="E34" s="98">
        <v>0.0</v>
      </c>
      <c r="F34" s="98">
        <v>7206.0</v>
      </c>
      <c r="G34" s="43"/>
      <c r="H34" s="43"/>
      <c r="I34" s="43"/>
      <c r="J34" s="43"/>
      <c r="K34" s="43"/>
      <c r="L34" s="43"/>
      <c r="M34" s="43"/>
      <c r="N34" s="43"/>
      <c r="O34" s="43"/>
      <c r="P34" s="43"/>
      <c r="Q34" s="43"/>
      <c r="R34" s="43"/>
      <c r="S34" s="43"/>
      <c r="T34" s="43"/>
      <c r="U34" s="43"/>
      <c r="V34" s="43"/>
      <c r="W34" s="43"/>
      <c r="X34" s="43"/>
      <c r="Y34" s="43"/>
      <c r="Z34" s="43"/>
    </row>
    <row r="35">
      <c r="A35" s="45" t="s">
        <v>48</v>
      </c>
      <c r="B35" s="102" t="s">
        <v>142</v>
      </c>
      <c r="C35" s="97">
        <f t="shared" si="1"/>
        <v>157655</v>
      </c>
      <c r="D35" s="98">
        <v>149921.0</v>
      </c>
      <c r="E35" s="98">
        <v>2772.0</v>
      </c>
      <c r="F35" s="98">
        <v>4962.0</v>
      </c>
      <c r="G35" s="43"/>
      <c r="H35" s="43"/>
      <c r="I35" s="43"/>
      <c r="J35" s="43"/>
      <c r="K35" s="43"/>
      <c r="L35" s="43"/>
      <c r="M35" s="43"/>
      <c r="N35" s="43"/>
      <c r="O35" s="43"/>
      <c r="P35" s="43"/>
      <c r="Q35" s="43"/>
      <c r="R35" s="43"/>
      <c r="S35" s="43"/>
      <c r="T35" s="43"/>
      <c r="U35" s="43"/>
      <c r="V35" s="43"/>
      <c r="W35" s="43"/>
      <c r="X35" s="43"/>
      <c r="Y35" s="43"/>
      <c r="Z35" s="43"/>
    </row>
    <row r="36">
      <c r="A36" s="45" t="s">
        <v>50</v>
      </c>
      <c r="B36" s="102" t="s">
        <v>143</v>
      </c>
      <c r="C36" s="97">
        <f t="shared" si="1"/>
        <v>112858</v>
      </c>
      <c r="D36" s="98">
        <v>112201.0</v>
      </c>
      <c r="E36" s="98">
        <v>91.0</v>
      </c>
      <c r="F36" s="98">
        <v>566.0</v>
      </c>
      <c r="G36" s="43"/>
      <c r="H36" s="43"/>
      <c r="I36" s="43"/>
      <c r="J36" s="43"/>
      <c r="K36" s="43"/>
      <c r="L36" s="43"/>
      <c r="M36" s="43"/>
      <c r="N36" s="43"/>
      <c r="O36" s="43"/>
      <c r="P36" s="43"/>
      <c r="Q36" s="43"/>
      <c r="R36" s="43"/>
      <c r="S36" s="43"/>
      <c r="T36" s="43"/>
      <c r="U36" s="43"/>
      <c r="V36" s="43"/>
      <c r="W36" s="43"/>
      <c r="X36" s="43"/>
      <c r="Y36" s="43"/>
      <c r="Z36" s="43"/>
    </row>
    <row r="37">
      <c r="A37" s="45" t="s">
        <v>52</v>
      </c>
      <c r="B37" s="102" t="s">
        <v>144</v>
      </c>
      <c r="C37" s="97">
        <f t="shared" si="1"/>
        <v>102710</v>
      </c>
      <c r="D37" s="98">
        <v>92449.0</v>
      </c>
      <c r="E37" s="98">
        <v>6253.0</v>
      </c>
      <c r="F37" s="98">
        <v>4008.0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306727</v>
      </c>
      <c r="D38" s="98">
        <v>178094.0</v>
      </c>
      <c r="E38" s="98">
        <v>23392.0</v>
      </c>
      <c r="F38" s="98">
        <v>105241.0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23614539</v>
      </c>
      <c r="D40" s="103">
        <f t="shared" si="2"/>
        <v>22348709</v>
      </c>
      <c r="E40" s="103">
        <f t="shared" si="2"/>
        <v>402578</v>
      </c>
      <c r="F40" s="103">
        <f t="shared" si="2"/>
        <v>863252</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107">
        <v>3030769.0</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3030769.0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239825.0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409166.0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2546786.0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380965.0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311001.0</v>
      </c>
      <c r="E12" s="109">
        <f>D11-D12</f>
        <v>69964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4576723.0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154875.0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11028108</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641324.0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1284719.0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383240.0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2309283</v>
      </c>
      <c r="F28" s="43"/>
      <c r="G28" s="43"/>
      <c r="H28" s="43"/>
      <c r="I28" s="43"/>
      <c r="J28" s="43"/>
      <c r="K28" s="43"/>
      <c r="L28" s="43"/>
      <c r="M28" s="43"/>
      <c r="N28" s="43"/>
      <c r="O28" s="43"/>
      <c r="P28" s="43"/>
      <c r="Q28" s="43"/>
      <c r="R28" s="43"/>
      <c r="S28" s="43"/>
      <c r="T28" s="43"/>
      <c r="U28" s="43"/>
      <c r="V28" s="43"/>
      <c r="W28" s="43"/>
      <c r="X28" s="43"/>
      <c r="Y28" s="43"/>
      <c r="Z28" s="43"/>
    </row>
    <row r="29">
      <c r="A29" s="64"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6737088.0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1981737.0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8718825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11028108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EASTER SEALS GREATER HOUSTON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188</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189</v>
      </c>
      <c r="C3" s="145" t="s">
        <v>190</v>
      </c>
      <c r="D3" s="146">
        <f>'Expenses 2021'!C40</f>
        <v>23614539</v>
      </c>
      <c r="E3" s="147"/>
      <c r="F3" s="43"/>
      <c r="G3" s="43"/>
      <c r="H3" s="43"/>
      <c r="I3" s="43"/>
      <c r="J3" s="43"/>
      <c r="K3" s="43"/>
      <c r="L3" s="43"/>
      <c r="M3" s="43"/>
      <c r="N3" s="43"/>
      <c r="O3" s="43"/>
      <c r="P3" s="43"/>
      <c r="Q3" s="43"/>
      <c r="R3" s="43"/>
      <c r="S3" s="43"/>
      <c r="T3" s="43"/>
      <c r="U3" s="43"/>
      <c r="V3" s="43"/>
      <c r="W3" s="43"/>
      <c r="X3" s="43"/>
      <c r="Y3" s="43"/>
    </row>
    <row r="4">
      <c r="A4" s="139"/>
      <c r="B4" s="49"/>
      <c r="C4" s="145" t="s">
        <v>191</v>
      </c>
      <c r="D4" s="146">
        <f>'Expenses 2021'!C31</f>
        <v>22089</v>
      </c>
      <c r="E4" s="147"/>
      <c r="F4" s="43"/>
      <c r="G4" s="43"/>
      <c r="H4" s="43"/>
      <c r="I4" s="43"/>
      <c r="J4" s="43"/>
      <c r="K4" s="43"/>
      <c r="L4" s="43"/>
      <c r="M4" s="43"/>
      <c r="N4" s="43"/>
      <c r="O4" s="43"/>
      <c r="P4" s="43"/>
      <c r="Q4" s="43"/>
      <c r="R4" s="43"/>
      <c r="S4" s="43"/>
      <c r="T4" s="43"/>
      <c r="U4" s="43"/>
      <c r="V4" s="43"/>
      <c r="W4" s="43"/>
      <c r="X4" s="43"/>
      <c r="Y4" s="43"/>
    </row>
    <row r="5">
      <c r="A5" s="139"/>
      <c r="B5" s="49"/>
      <c r="C5" s="145" t="s">
        <v>192</v>
      </c>
      <c r="D5" s="146">
        <f>D3-D4</f>
        <v>23592450</v>
      </c>
      <c r="E5" s="147"/>
      <c r="F5" s="43"/>
      <c r="G5" s="43"/>
      <c r="H5" s="43"/>
      <c r="I5" s="43"/>
      <c r="J5" s="43"/>
      <c r="K5" s="43"/>
      <c r="L5" s="43"/>
      <c r="M5" s="43"/>
      <c r="N5" s="43"/>
      <c r="O5" s="43"/>
      <c r="P5" s="43"/>
      <c r="Q5" s="43"/>
      <c r="R5" s="43"/>
      <c r="S5" s="43"/>
      <c r="T5" s="43"/>
      <c r="U5" s="43"/>
      <c r="V5" s="43"/>
      <c r="W5" s="43"/>
      <c r="X5" s="43"/>
      <c r="Y5" s="43"/>
    </row>
    <row r="6">
      <c r="A6" s="139"/>
      <c r="B6" s="49"/>
      <c r="C6" s="145" t="s">
        <v>193</v>
      </c>
      <c r="D6" s="146">
        <f>D5/12</f>
        <v>1966037.5</v>
      </c>
      <c r="E6" s="147"/>
      <c r="F6" s="43"/>
      <c r="G6" s="43"/>
      <c r="H6" s="43"/>
      <c r="I6" s="43"/>
      <c r="J6" s="43"/>
      <c r="K6" s="43"/>
      <c r="L6" s="43"/>
      <c r="M6" s="43"/>
      <c r="N6" s="43"/>
      <c r="O6" s="43"/>
      <c r="P6" s="43"/>
      <c r="Q6" s="43"/>
      <c r="R6" s="43"/>
      <c r="S6" s="43"/>
      <c r="T6" s="43"/>
      <c r="U6" s="43"/>
      <c r="V6" s="43"/>
      <c r="W6" s="43"/>
      <c r="X6" s="43"/>
      <c r="Y6" s="43"/>
    </row>
    <row r="7">
      <c r="A7" s="139"/>
      <c r="B7" s="49"/>
      <c r="C7" s="145" t="s">
        <v>194</v>
      </c>
      <c r="D7" s="74">
        <f>'Balance Sheet 2021'!E2+'Balance Sheet 2021'!E3</f>
        <v>3270594</v>
      </c>
      <c r="E7" s="147"/>
      <c r="F7" s="43"/>
      <c r="G7" s="43"/>
      <c r="H7" s="43"/>
      <c r="I7" s="43"/>
      <c r="J7" s="43"/>
      <c r="K7" s="43"/>
      <c r="L7" s="43"/>
      <c r="M7" s="43"/>
      <c r="N7" s="43"/>
      <c r="O7" s="43"/>
      <c r="P7" s="43"/>
      <c r="Q7" s="43"/>
      <c r="R7" s="43"/>
      <c r="S7" s="43"/>
      <c r="T7" s="43"/>
      <c r="U7" s="43"/>
      <c r="V7" s="43"/>
      <c r="W7" s="43"/>
      <c r="X7" s="43"/>
      <c r="Y7" s="43"/>
    </row>
    <row r="8">
      <c r="A8" s="139"/>
      <c r="B8" s="49"/>
      <c r="C8" s="148" t="s">
        <v>188</v>
      </c>
      <c r="D8" s="149">
        <f>D7/D6</f>
        <v>1.663546092</v>
      </c>
      <c r="E8" s="150" t="s">
        <v>195</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196</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197</v>
      </c>
      <c r="C11" s="145" t="s">
        <v>198</v>
      </c>
      <c r="D11" s="74">
        <f>'Balance Sheet 2021'!E30</f>
        <v>6737088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199</v>
      </c>
      <c r="D12" s="74">
        <f>'Expenses 2021'!C40</f>
        <v>23614539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200</v>
      </c>
      <c r="D13" s="146">
        <f>D12/12</f>
        <v>1967878.25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196</v>
      </c>
      <c r="D14" s="149">
        <f>D11/D13</f>
        <v>3.423528869</v>
      </c>
      <c r="E14" s="150" t="s">
        <v>195</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201</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202</v>
      </c>
      <c r="C17" s="145" t="s">
        <v>203</v>
      </c>
      <c r="D17" s="74">
        <f>sum('Balance Sheet 2021'!E13:E15)</f>
        <v>4576723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199</v>
      </c>
      <c r="D18" s="74">
        <f>'Expenses 2021'!C40</f>
        <v>23614539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200</v>
      </c>
      <c r="D19" s="146">
        <f>D18/12</f>
        <v>1967878.25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204</v>
      </c>
      <c r="D20" s="149">
        <f>D17/D19</f>
        <v>2.32571451</v>
      </c>
      <c r="E20" s="150" t="s">
        <v>195</v>
      </c>
      <c r="F20" s="43"/>
      <c r="G20" s="43"/>
      <c r="H20" s="43"/>
      <c r="I20" s="43"/>
      <c r="J20" s="43"/>
      <c r="K20" s="43"/>
      <c r="L20" s="43"/>
      <c r="M20" s="43"/>
      <c r="N20" s="43"/>
      <c r="O20" s="43"/>
      <c r="P20" s="43"/>
      <c r="Q20" s="43"/>
      <c r="R20" s="43"/>
      <c r="S20" s="43"/>
      <c r="T20" s="43"/>
      <c r="U20" s="43"/>
      <c r="V20" s="43"/>
      <c r="W20" s="43"/>
      <c r="X20" s="43"/>
      <c r="Y20" s="43"/>
    </row>
    <row r="21">
      <c r="A21" s="139"/>
      <c r="B21" s="49"/>
      <c r="C21" s="154" t="s">
        <v>205</v>
      </c>
      <c r="D21" s="155">
        <f>D20+D8</f>
        <v>3.989260602</v>
      </c>
      <c r="E21" s="156" t="s">
        <v>195</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206</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207</v>
      </c>
      <c r="C24" s="160"/>
      <c r="D24" s="161">
        <f>max('Revenues 2021'!E2:E7,'Revenues 2021'!F10:F15)</f>
        <v>10551689</v>
      </c>
      <c r="E24" s="162" t="s">
        <v>208</v>
      </c>
      <c r="F24" s="43"/>
      <c r="G24" s="43"/>
      <c r="H24" s="43"/>
      <c r="I24" s="43"/>
      <c r="J24" s="43"/>
      <c r="K24" s="43"/>
      <c r="L24" s="43"/>
      <c r="M24" s="43"/>
      <c r="N24" s="43"/>
      <c r="O24" s="43"/>
      <c r="P24" s="43"/>
      <c r="Q24" s="43"/>
      <c r="R24" s="43"/>
      <c r="S24" s="43"/>
      <c r="T24" s="43"/>
      <c r="U24" s="43"/>
      <c r="V24" s="43"/>
      <c r="W24" s="43"/>
      <c r="X24" s="43"/>
      <c r="Y24" s="43"/>
    </row>
    <row r="25">
      <c r="A25" s="139"/>
      <c r="B25" s="49"/>
      <c r="C25" s="145" t="s">
        <v>209</v>
      </c>
      <c r="D25" s="146">
        <f>'Revenues 2021'!F44</f>
        <v>21945629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206</v>
      </c>
      <c r="D26" s="163">
        <f>D24/D25</f>
        <v>0.4808105067</v>
      </c>
      <c r="E26" s="150" t="s">
        <v>210</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211</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212</v>
      </c>
      <c r="C29" s="145" t="s">
        <v>213</v>
      </c>
      <c r="D29" s="74">
        <f>SUM('Expenses 2021'!C7:C9)</f>
        <v>15700234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214</v>
      </c>
      <c r="D30" s="74">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215</v>
      </c>
      <c r="D31" s="74">
        <f>sum(D29:D30)</f>
        <v>15700234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190</v>
      </c>
      <c r="D32" s="74">
        <f>'Expenses 2021'!C40</f>
        <v>23614539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216</v>
      </c>
      <c r="D33" s="163">
        <f>D31/D32</f>
        <v>0.6648545627</v>
      </c>
      <c r="E33" s="150" t="s">
        <v>217</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218</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219</v>
      </c>
      <c r="C36" s="145" t="s">
        <v>220</v>
      </c>
      <c r="D36" s="74">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213</v>
      </c>
      <c r="D37" s="74">
        <f>SUM('Expenses 2021'!C7:C9)</f>
        <v>15700234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218</v>
      </c>
      <c r="D38" s="163">
        <f>D36/D37</f>
        <v>0</v>
      </c>
      <c r="E38" s="150" t="s">
        <v>221</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222</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223</v>
      </c>
      <c r="C41" s="148" t="s">
        <v>224</v>
      </c>
      <c r="D41" s="74">
        <f>'Expenses 2021'!D40</f>
        <v>22348709</v>
      </c>
      <c r="E41" s="165">
        <f t="shared" ref="E41:E44" si="1">D41/$D$44</f>
        <v>0.9463961587</v>
      </c>
      <c r="F41" s="43"/>
      <c r="G41" s="43"/>
      <c r="H41" s="43"/>
      <c r="I41" s="43"/>
      <c r="J41" s="43"/>
      <c r="K41" s="43"/>
      <c r="L41" s="43"/>
      <c r="M41" s="43"/>
      <c r="N41" s="43"/>
      <c r="O41" s="43"/>
      <c r="P41" s="43"/>
      <c r="Q41" s="43"/>
      <c r="R41" s="43"/>
      <c r="S41" s="43"/>
      <c r="T41" s="43"/>
      <c r="U41" s="43"/>
      <c r="V41" s="43"/>
      <c r="W41" s="43"/>
      <c r="X41" s="43"/>
      <c r="Y41" s="43"/>
    </row>
    <row r="42">
      <c r="A42" s="139"/>
      <c r="B42" s="49"/>
      <c r="C42" s="148" t="s">
        <v>225</v>
      </c>
      <c r="D42" s="146">
        <f>'Expenses 2021'!E40</f>
        <v>402578</v>
      </c>
      <c r="E42" s="165">
        <f t="shared" si="1"/>
        <v>0.01704788732</v>
      </c>
      <c r="F42" s="43"/>
      <c r="G42" s="43"/>
      <c r="H42" s="43"/>
      <c r="I42" s="43"/>
      <c r="J42" s="43"/>
      <c r="K42" s="43"/>
      <c r="L42" s="43"/>
      <c r="M42" s="43"/>
      <c r="N42" s="43"/>
      <c r="O42" s="43"/>
      <c r="P42" s="43"/>
      <c r="Q42" s="43"/>
      <c r="R42" s="43"/>
      <c r="S42" s="43"/>
      <c r="T42" s="43"/>
      <c r="U42" s="43"/>
      <c r="V42" s="43"/>
      <c r="W42" s="43"/>
      <c r="X42" s="43"/>
      <c r="Y42" s="43"/>
    </row>
    <row r="43">
      <c r="A43" s="139"/>
      <c r="B43" s="49"/>
      <c r="C43" s="148" t="s">
        <v>226</v>
      </c>
      <c r="D43" s="146">
        <f>'Expenses 2021'!F40</f>
        <v>863252</v>
      </c>
      <c r="E43" s="165">
        <f t="shared" si="1"/>
        <v>0.03655595394</v>
      </c>
      <c r="F43" s="43"/>
      <c r="G43" s="43"/>
      <c r="H43" s="43"/>
      <c r="I43" s="43"/>
      <c r="J43" s="43"/>
      <c r="K43" s="43"/>
      <c r="L43" s="43"/>
      <c r="M43" s="43"/>
      <c r="N43" s="43"/>
      <c r="O43" s="43"/>
      <c r="P43" s="43"/>
      <c r="Q43" s="43"/>
      <c r="R43" s="43"/>
      <c r="S43" s="43"/>
      <c r="T43" s="43"/>
      <c r="U43" s="43"/>
      <c r="V43" s="43"/>
      <c r="W43" s="43"/>
      <c r="X43" s="43"/>
      <c r="Y43" s="43"/>
    </row>
    <row r="44">
      <c r="A44" s="139"/>
      <c r="B44" s="49"/>
      <c r="C44" s="145" t="s">
        <v>190</v>
      </c>
      <c r="D44" s="146">
        <f>sum(D41:D43)</f>
        <v>23614539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227</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228</v>
      </c>
      <c r="C47" s="145" t="s">
        <v>229</v>
      </c>
      <c r="D47" s="146">
        <f>'Revenues 2021'!F9</f>
        <v>12346237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230</v>
      </c>
      <c r="D48" s="146">
        <f>'Expenses 2021'!F40</f>
        <v>863252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231</v>
      </c>
      <c r="D49" s="166">
        <f>D47/D48</f>
        <v>14.30200799</v>
      </c>
      <c r="E49" s="150" t="s">
        <v>232</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233</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234</v>
      </c>
      <c r="C52" s="145" t="s">
        <v>235</v>
      </c>
      <c r="D52" s="146">
        <f>sum('Balance Sheet 2021'!E2:E10)</f>
        <v>6226546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236</v>
      </c>
      <c r="D53" s="146">
        <f>sum('Balance Sheet 2021'!E19:E22)</f>
        <v>1926043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237</v>
      </c>
      <c r="D54" s="168">
        <f>D52/D53</f>
        <v>3.232817751</v>
      </c>
      <c r="E54" s="150" t="s">
        <v>238</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239</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240</v>
      </c>
      <c r="C57" s="145" t="s">
        <v>241</v>
      </c>
      <c r="D57" s="146">
        <f>sum('Balance Sheet 2021'!E25:E26)</f>
        <v>383240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242</v>
      </c>
      <c r="D58" s="146">
        <f>'Balance Sheet 2021'!E18</f>
        <v>11028108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243</v>
      </c>
      <c r="D59" s="169">
        <f>D57/D58</f>
        <v>0.0347512012</v>
      </c>
      <c r="E59" s="150" t="s">
        <v>244</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EASTER SEALS GREATER HOUSTON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568341.0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1.0294693E7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2045090.0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93687.0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12908124</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418609.0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177968.0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308571.0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246</v>
      </c>
      <c r="D13" s="61"/>
      <c r="E13" s="61"/>
      <c r="F13" s="62">
        <v>6395611.0</v>
      </c>
      <c r="G13" s="172"/>
      <c r="H13" s="43"/>
      <c r="J13" s="172"/>
      <c r="K13" s="43"/>
      <c r="L13" s="43"/>
      <c r="M13" s="43"/>
      <c r="N13" s="43"/>
      <c r="O13" s="43"/>
      <c r="P13" s="43"/>
      <c r="Q13" s="43"/>
      <c r="R13" s="43"/>
      <c r="S13" s="43"/>
      <c r="T13" s="43"/>
      <c r="U13" s="43"/>
      <c r="V13" s="43"/>
      <c r="W13" s="43"/>
      <c r="X13" s="43"/>
      <c r="Y13" s="43"/>
      <c r="Z13" s="43"/>
    </row>
    <row r="14">
      <c r="A14" s="49"/>
      <c r="B14" s="45" t="s">
        <v>54</v>
      </c>
      <c r="C14" s="174" t="s">
        <v>68</v>
      </c>
      <c r="D14" s="61"/>
      <c r="E14" s="61"/>
      <c r="F14" s="62">
        <v>2401708.0</v>
      </c>
      <c r="G14" s="172"/>
      <c r="H14" s="43"/>
      <c r="J14" s="172"/>
      <c r="K14" s="43"/>
      <c r="L14" s="43"/>
      <c r="M14" s="43"/>
      <c r="N14" s="43"/>
      <c r="O14" s="43"/>
      <c r="P14" s="43"/>
      <c r="Q14" s="43"/>
      <c r="R14" s="43"/>
      <c r="S14" s="43"/>
      <c r="T14" s="43"/>
      <c r="U14" s="43"/>
      <c r="V14" s="43"/>
      <c r="W14" s="43"/>
      <c r="X14" s="43"/>
      <c r="Y14" s="43"/>
      <c r="Z14" s="43"/>
    </row>
    <row r="15">
      <c r="A15" s="52"/>
      <c r="B15" s="45" t="s">
        <v>56</v>
      </c>
      <c r="C15" s="174" t="s">
        <v>247</v>
      </c>
      <c r="D15" s="61"/>
      <c r="E15" s="61"/>
      <c r="F15" s="62">
        <v>90406.0</v>
      </c>
      <c r="G15" s="43"/>
      <c r="H15" s="43"/>
      <c r="J15" s="172"/>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9792873</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131067.0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248</v>
      </c>
      <c r="D26" s="50">
        <v>0.0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0</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630358.0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62017.0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568341</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249</v>
      </c>
      <c r="D39" s="73"/>
      <c r="E39" s="48">
        <v>23463.0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250</v>
      </c>
      <c r="D40" s="73"/>
      <c r="E40" s="48">
        <v>-581674.0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-558211</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22842194</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EASTER SEALS GREATER HOUSTON</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530217</v>
      </c>
      <c r="D7" s="98">
        <v>355245.0</v>
      </c>
      <c r="E7" s="98">
        <v>174972.0</v>
      </c>
      <c r="F7" s="98">
        <v>0.0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14533197</v>
      </c>
      <c r="D9" s="98">
        <v>1.4132678E7</v>
      </c>
      <c r="E9" s="98">
        <v>23341.0</v>
      </c>
      <c r="F9" s="98">
        <v>377178.0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1305048</v>
      </c>
      <c r="D10" s="98">
        <v>1227555.0</v>
      </c>
      <c r="E10" s="98">
        <v>49689.0</v>
      </c>
      <c r="F10" s="98">
        <v>27804.0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0</v>
      </c>
      <c r="D11" s="98">
        <v>0.0</v>
      </c>
      <c r="E11" s="98">
        <v>0.0</v>
      </c>
      <c r="F11" s="98">
        <v>0.0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1077319</v>
      </c>
      <c r="D12" s="98">
        <v>1049583.0</v>
      </c>
      <c r="E12" s="98">
        <v>741.0</v>
      </c>
      <c r="F12" s="98">
        <v>26995.0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0</v>
      </c>
      <c r="D15" s="98">
        <v>0.0</v>
      </c>
      <c r="E15" s="98">
        <v>0.0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0</v>
      </c>
      <c r="D16" s="98">
        <v>0.0</v>
      </c>
      <c r="E16" s="98">
        <v>0.0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0</v>
      </c>
      <c r="D17" s="98">
        <v>0.0</v>
      </c>
      <c r="E17" s="98">
        <v>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0</v>
      </c>
      <c r="D20" s="98">
        <v>0.0</v>
      </c>
      <c r="E20" s="98">
        <v>0.0</v>
      </c>
      <c r="F20" s="98">
        <v>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0</v>
      </c>
      <c r="D21" s="98">
        <v>0.0</v>
      </c>
      <c r="E21" s="98">
        <v>0.0</v>
      </c>
      <c r="F21" s="98">
        <v>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408808</v>
      </c>
      <c r="D22" s="98">
        <v>352138.0</v>
      </c>
      <c r="E22" s="98">
        <v>15079.0</v>
      </c>
      <c r="F22" s="98">
        <v>41591.0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630360</v>
      </c>
      <c r="D25" s="98">
        <v>599848.0</v>
      </c>
      <c r="E25" s="98">
        <v>14428.0</v>
      </c>
      <c r="F25" s="98">
        <v>16084.0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89483</v>
      </c>
      <c r="D26" s="98">
        <v>73362.0</v>
      </c>
      <c r="E26" s="98">
        <v>8598.0</v>
      </c>
      <c r="F26" s="98">
        <v>7523.0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0</v>
      </c>
      <c r="D28" s="98">
        <v>0.0</v>
      </c>
      <c r="E28" s="98">
        <v>0.0</v>
      </c>
      <c r="F28" s="98">
        <v>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1609</v>
      </c>
      <c r="D29" s="98">
        <v>0.0</v>
      </c>
      <c r="E29" s="98">
        <v>1609.0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110862</v>
      </c>
      <c r="D30" s="98">
        <v>99935.0</v>
      </c>
      <c r="E30" s="98">
        <v>2487.0</v>
      </c>
      <c r="F30" s="98">
        <v>8440.0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16779</v>
      </c>
      <c r="D31" s="98">
        <v>10769.0</v>
      </c>
      <c r="E31" s="98">
        <v>6010.0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76831</v>
      </c>
      <c r="D32" s="98">
        <v>73596.0</v>
      </c>
      <c r="E32" s="98">
        <v>1049.0</v>
      </c>
      <c r="F32" s="98">
        <v>2186.0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60" t="s">
        <v>141</v>
      </c>
      <c r="C34" s="97">
        <f t="shared" si="1"/>
        <v>2889213</v>
      </c>
      <c r="D34" s="98">
        <v>2884980.0</v>
      </c>
      <c r="E34" s="98">
        <v>135.0</v>
      </c>
      <c r="F34" s="98">
        <v>4098.0</v>
      </c>
      <c r="G34" s="43"/>
      <c r="H34" s="43"/>
      <c r="I34" s="43"/>
      <c r="J34" s="43"/>
      <c r="K34" s="43"/>
      <c r="L34" s="43"/>
      <c r="M34" s="43"/>
      <c r="N34" s="43"/>
      <c r="O34" s="43"/>
      <c r="P34" s="43"/>
      <c r="Q34" s="43"/>
      <c r="R34" s="43"/>
      <c r="S34" s="43"/>
      <c r="T34" s="43"/>
      <c r="U34" s="43"/>
      <c r="V34" s="43"/>
      <c r="W34" s="43"/>
      <c r="X34" s="43"/>
      <c r="Y34" s="43"/>
      <c r="Z34" s="43"/>
    </row>
    <row r="35">
      <c r="A35" s="45" t="s">
        <v>48</v>
      </c>
      <c r="B35" s="60" t="s">
        <v>251</v>
      </c>
      <c r="C35" s="97">
        <f t="shared" si="1"/>
        <v>833919</v>
      </c>
      <c r="D35" s="98">
        <v>756885.0</v>
      </c>
      <c r="E35" s="98">
        <v>47533.0</v>
      </c>
      <c r="F35" s="98">
        <v>29501.0</v>
      </c>
      <c r="G35" s="43"/>
      <c r="H35" s="43"/>
      <c r="I35" s="43"/>
      <c r="J35" s="43"/>
      <c r="K35" s="43"/>
      <c r="L35" s="43"/>
      <c r="M35" s="43"/>
      <c r="N35" s="43"/>
      <c r="O35" s="43"/>
      <c r="P35" s="43"/>
      <c r="Q35" s="43"/>
      <c r="R35" s="43"/>
      <c r="S35" s="43"/>
      <c r="T35" s="43"/>
      <c r="U35" s="43"/>
      <c r="V35" s="43"/>
      <c r="W35" s="43"/>
      <c r="X35" s="43"/>
      <c r="Y35" s="43"/>
      <c r="Z35" s="43"/>
    </row>
    <row r="36">
      <c r="A36" s="45" t="s">
        <v>50</v>
      </c>
      <c r="B36" s="60" t="s">
        <v>252</v>
      </c>
      <c r="C36" s="97">
        <f t="shared" si="1"/>
        <v>228226</v>
      </c>
      <c r="D36" s="98">
        <v>226858.0</v>
      </c>
      <c r="E36" s="98">
        <v>62.0</v>
      </c>
      <c r="F36" s="98">
        <v>1306.0</v>
      </c>
      <c r="G36" s="43"/>
      <c r="H36" s="43"/>
      <c r="I36" s="43"/>
      <c r="J36" s="43"/>
      <c r="K36" s="43"/>
      <c r="L36" s="43"/>
      <c r="M36" s="43"/>
      <c r="N36" s="43"/>
      <c r="O36" s="43"/>
      <c r="P36" s="43"/>
      <c r="Q36" s="43"/>
      <c r="R36" s="43"/>
      <c r="S36" s="43"/>
      <c r="T36" s="43"/>
      <c r="U36" s="43"/>
      <c r="V36" s="43"/>
      <c r="W36" s="43"/>
      <c r="X36" s="43"/>
      <c r="Y36" s="43"/>
      <c r="Z36" s="43"/>
    </row>
    <row r="37">
      <c r="A37" s="45" t="s">
        <v>52</v>
      </c>
      <c r="B37" s="60" t="s">
        <v>142</v>
      </c>
      <c r="C37" s="97">
        <f t="shared" si="1"/>
        <v>178496</v>
      </c>
      <c r="D37" s="98">
        <v>169149.0</v>
      </c>
      <c r="E37" s="98">
        <v>3805.0</v>
      </c>
      <c r="F37" s="98">
        <v>5542.0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353941</v>
      </c>
      <c r="D38" s="98">
        <v>221393.0</v>
      </c>
      <c r="E38" s="98">
        <v>8094.0</v>
      </c>
      <c r="F38" s="98">
        <v>124454.0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23264308</v>
      </c>
      <c r="D40" s="103">
        <f t="shared" si="2"/>
        <v>22233974</v>
      </c>
      <c r="E40" s="103">
        <f t="shared" si="2"/>
        <v>357632</v>
      </c>
      <c r="F40" s="103">
        <f t="shared" si="2"/>
        <v>672702</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EASTER SEALS GREATER HOUSTON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147</v>
      </c>
      <c r="B2" s="45">
        <v>1.0</v>
      </c>
      <c r="C2" s="46" t="s">
        <v>148</v>
      </c>
      <c r="D2" s="111"/>
      <c r="E2" s="112">
        <v>2825842.0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3"/>
      <c r="E3" s="112">
        <v>52001.0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1"/>
      <c r="E4" s="112">
        <v>856598.0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3"/>
      <c r="E5" s="112">
        <v>2126203.0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1"/>
      <c r="E10" s="112">
        <v>2615740.0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2">
        <v>380965.0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2">
        <v>327780.0</v>
      </c>
      <c r="E12" s="109">
        <f>D11-D12</f>
        <v>53185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3"/>
      <c r="E15" s="112">
        <v>4306180.0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3"/>
      <c r="E17" s="112">
        <v>91622.0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4"/>
      <c r="E18" s="115">
        <f>sum(E2:E17)</f>
        <v>12927371</v>
      </c>
      <c r="F18" s="43"/>
      <c r="G18" s="43"/>
      <c r="H18" s="43"/>
      <c r="I18" s="43"/>
      <c r="J18" s="43"/>
      <c r="K18" s="43"/>
      <c r="L18" s="43"/>
      <c r="M18" s="43"/>
      <c r="N18" s="43"/>
      <c r="O18" s="43"/>
      <c r="P18" s="43"/>
      <c r="Q18" s="43"/>
      <c r="R18" s="43"/>
      <c r="S18" s="43"/>
      <c r="T18" s="43"/>
      <c r="U18" s="43"/>
      <c r="V18" s="43"/>
      <c r="W18" s="43"/>
      <c r="X18" s="43"/>
      <c r="Y18" s="43"/>
      <c r="Z18" s="43"/>
    </row>
    <row r="19">
      <c r="A19" s="44" t="s">
        <v>167</v>
      </c>
      <c r="B19" s="116">
        <v>17.0</v>
      </c>
      <c r="C19" s="117" t="s">
        <v>168</v>
      </c>
      <c r="D19" s="118"/>
      <c r="E19" s="112">
        <v>1522092.0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169</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170</v>
      </c>
      <c r="D21" s="118"/>
      <c r="E21" s="112">
        <v>3108568.0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171</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172</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173</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174</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175</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176</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177</v>
      </c>
      <c r="D28" s="126"/>
      <c r="E28" s="127">
        <f>sum(E19:E27)</f>
        <v>4630660</v>
      </c>
      <c r="F28" s="43"/>
      <c r="G28" s="43"/>
      <c r="H28" s="43"/>
      <c r="I28" s="43"/>
      <c r="J28" s="43"/>
      <c r="K28" s="43"/>
      <c r="L28" s="43"/>
      <c r="M28" s="43"/>
      <c r="N28" s="43"/>
      <c r="O28" s="43"/>
      <c r="P28" s="43"/>
      <c r="Q28" s="43"/>
      <c r="R28" s="43"/>
      <c r="S28" s="43"/>
      <c r="T28" s="43"/>
      <c r="U28" s="43"/>
      <c r="V28" s="43"/>
      <c r="W28" s="43"/>
      <c r="X28" s="43"/>
      <c r="Y28" s="43"/>
      <c r="Z28" s="43"/>
    </row>
    <row r="29">
      <c r="A29" s="64" t="s">
        <v>178</v>
      </c>
      <c r="B29" s="128"/>
      <c r="C29" s="129" t="s">
        <v>179</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180</v>
      </c>
      <c r="D30" s="118"/>
      <c r="E30" s="112">
        <v>5986174.0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181</v>
      </c>
      <c r="D31" s="118"/>
      <c r="E31" s="112">
        <v>2310537.0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182</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183</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184</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185</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186</v>
      </c>
      <c r="D36" s="132"/>
      <c r="E36" s="127">
        <f>sum(E30:E35)</f>
        <v>8296711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187</v>
      </c>
      <c r="D37" s="136"/>
      <c r="E37" s="137">
        <f>E36+E28</f>
        <v>12927371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