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<sst xmlns="http://schemas.openxmlformats.org/spreadsheetml/2006/main" count="876" uniqueCount="254">
  <si>
    <t>NONPROFIT FINANCE FUND</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</si>
  <si>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</si>
  <si>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</si>
  <si>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</si>
  <si>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</si>
  <si>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</si>
  <si>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</si>
  <si>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</si>
  <si>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</si>
  <si>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</si>
  <si>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</si>
  <si>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</si>
  <si>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</si>
  <si>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</si>
  <si>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</si>
  <si>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</si>
  <si>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</si>
  <si>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</si>
  <si>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</si>
  <si>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</si>
  <si>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</si>
  <si>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</si>
  <si>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</si>
  <si>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</si>
  <si>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</si>
  <si>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</si>
  <si>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</si>
  <si>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</si>
  <si>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</si>
  <si>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</si>
  <si>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</si>
  <si>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</si>
  <si>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</si>
  <si>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</si>
  <si>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</si>
  <si>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</si>
  <si>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</si>
  <si>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</si>
  <si>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</si>
  <si>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</si>
  <si>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</si>
  <si>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</si>
  <si>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</si>
  <si>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</si>
  <si>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</si>
  <si>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</si>
  <si>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</si>
  <si>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</si>
  <si>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</si>
  <si>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</si>
  <si>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</si>
  <si>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</si>
  <si>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</si>
  <si>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</si>
  <si>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</si>
  <si>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</si>
  <si>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</si>
  <si>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</si>
  <si>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</si>
  <si>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</si>
  <si>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</si>
  <si>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</si>
  <si>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</si>
  <si>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</si>
  <si>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INTEREST ON LOANS</t>
  </si>
  <si>
    <t>PRGM &amp; CONTRACT FEES</t>
  </si>
  <si>
    <t>LOAN AND FINAN.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</si>
  <si>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</si>
  <si>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</si>
  <si>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</si>
  <si>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</si>
  <si>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</si>
  <si>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</si>
  <si>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</si>
  <si>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</si>
  <si>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</si>
  <si>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</si>
  <si>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</si>
  <si>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</si>
  <si>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</si>
  <si>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</si>
  <si>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</si>
  <si>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</si>
  <si>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</si>
  <si>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</si>
  <si>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</si>
  <si>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</si>
  <si>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</si>
  <si>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</si>
  <si>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</si>
  <si>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</si>
  <si>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</si>
  <si>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</si>
  <si>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</si>
  <si>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</si>
  <si>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</si>
  <si>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</si>
  <si>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</si>
  <si>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</si>
  <si>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MISCELLANEOUS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</si>
  <si>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</si>
  <si>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</si>
  <si>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</si>
  <si>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</si>
  <si>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</si>
  <si>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</si>
  <si>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</si>
  <si>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</si>
  <si>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</si>
  <si>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</si>
  <si>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</si>
  <si>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</si>
  <si>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</si>
  <si>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</si>
  <si>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</si>
  <si>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</si>
  <si>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</si>
  <si>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</si>
  <si>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</si>
  <si>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</si>
  <si>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</si>
  <si>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</si>
  <si>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</si>
  <si>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</si>
  <si>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</si>
  <si>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</si>
  <si>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</si>
  <si>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</si>
  <si>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</si>
  <si>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</si>
  <si>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</si>
  <si>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</si>
  <si>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</si>
  <si>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</si>
  <si>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</si>
  <si>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</si>
  <si>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</si>
  <si>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 PROVISION FOR LOAN LOSS</t>
  </si>
  <si>
    <t>RECRUITING/TRAINING</t>
  </si>
  <si>
    <t>MAINTENANCE &amp; REPAIRS</t>
  </si>
  <si>
    <t>MISC EXPENSES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</si>
  <si>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</si>
  <si>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</si>
  <si>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</si>
  <si>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</si>
  <si>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</si>
  <si>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</si>
  <si>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</si>
  <si>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</si>
  <si>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</si>
  <si>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</si>
  <si>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</si>
  <si>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</si>
  <si>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</si>
  <si>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</si>
  <si>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</si>
  <si>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</si>
  <si>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</si>
  <si>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</si>
  <si>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</si>
  <si>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</si>
  <si>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</si>
  <si>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</si>
  <si>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</si>
  <si>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</si>
  <si>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</si>
  <si>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</si>
  <si>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</si>
  <si>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</si>
  <si>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</si>
  <si>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</si>
  <si>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</si>
  <si>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</si>
  <si>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</si>
  <si>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</si>
  <si>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</si>
  <si>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</si>
  <si>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</si>
  <si>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</si>
  <si>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</si>
  <si>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</si>
  <si>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</si>
  <si>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</si>
  <si>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</si>
  <si>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</si>
  <si>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</si>
  <si>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</si>
  <si>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</si>
  <si>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</si>
  <si>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</si>
  <si>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</si>
  <si>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</si>
  <si>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</si>
  <si>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</si>
  <si>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</si>
  <si>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</si>
  <si>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</si>
  <si>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</si>
  <si>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</si>
  <si>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</si>
  <si>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</si>
  <si>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</si>
  <si>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</si>
  <si>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</si>
  <si>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</si>
  <si>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</si>
  <si>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</si>
  <si>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</si>
  <si>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</si>
  <si>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</si>
  <si>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</si>
  <si>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</si>
  <si>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</si>
  <si>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</si>
  <si>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</si>
  <si>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</si>
  <si>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</si>
  <si>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</si>
  <si>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</si>
  <si>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</si>
  <si>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</si>
  <si>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</si>
  <si>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</si>
  <si>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</si>
  <si>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</si>
  <si>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</si>
  <si>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</si>
  <si>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</si>
  <si>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</si>
  <si>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</si>
  <si>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</si>
  <si>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</si>
  <si>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</si>
  <si>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</si>
  <si>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</si>
  <si>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</si>
  <si>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</si>
  <si>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</si>
  <si>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</si>
  <si>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</si>
  <si>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</si>
  <si>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</si>
  <si>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MEMBERSHIP DUES</t>
  </si>
  <si>
    <t>OTHER</t>
  </si>
  <si>
    <t>TRAINING &amp; DEVELOPMENT</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</si>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</sst>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NONPROFIT FINANCE FUND</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184</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185</v>
      </c>
      <c r="C3" s="144" t="s">
        <v>186</v>
      </c>
      <c r="D3" s="145">
        <f>'Expenses 2023'!C40</f>
        <v>26173540</v>
      </c>
      <c r="E3" s="146"/>
      <c r="F3" s="43"/>
      <c r="G3" s="43"/>
      <c r="H3" s="43"/>
      <c r="I3" s="43"/>
      <c r="J3" s="43"/>
      <c r="K3" s="43"/>
      <c r="L3" s="43"/>
      <c r="M3" s="43"/>
      <c r="N3" s="43"/>
      <c r="O3" s="43"/>
      <c r="P3" s="43"/>
      <c r="Q3" s="43"/>
      <c r="R3" s="43"/>
      <c r="S3" s="43"/>
      <c r="T3" s="43"/>
      <c r="U3" s="43"/>
      <c r="V3" s="43"/>
      <c r="W3" s="43"/>
      <c r="X3" s="43"/>
      <c r="Y3" s="43"/>
    </row>
    <row r="4">
      <c r="A4" s="138"/>
      <c r="B4" s="49"/>
      <c r="C4" s="144" t="s">
        <v>187</v>
      </c>
      <c r="D4" s="145">
        <f>'Expenses 2023'!C31</f>
        <v>268946</v>
      </c>
      <c r="E4" s="146"/>
      <c r="F4" s="43"/>
      <c r="G4" s="43"/>
      <c r="H4" s="43"/>
      <c r="I4" s="43"/>
      <c r="J4" s="43"/>
      <c r="K4" s="43"/>
      <c r="L4" s="43"/>
      <c r="M4" s="43"/>
      <c r="N4" s="43"/>
      <c r="O4" s="43"/>
      <c r="P4" s="43"/>
      <c r="Q4" s="43"/>
      <c r="R4" s="43"/>
      <c r="S4" s="43"/>
      <c r="T4" s="43"/>
      <c r="U4" s="43"/>
      <c r="V4" s="43"/>
      <c r="W4" s="43"/>
      <c r="X4" s="43"/>
      <c r="Y4" s="43"/>
    </row>
    <row r="5">
      <c r="A5" s="138"/>
      <c r="B5" s="49"/>
      <c r="C5" s="144" t="s">
        <v>188</v>
      </c>
      <c r="D5" s="145">
        <f>D3-D4</f>
        <v>25904594</v>
      </c>
      <c r="E5" s="146"/>
      <c r="F5" s="43"/>
      <c r="G5" s="43"/>
      <c r="H5" s="43"/>
      <c r="I5" s="43"/>
      <c r="J5" s="43"/>
      <c r="K5" s="43"/>
      <c r="L5" s="43"/>
      <c r="M5" s="43"/>
      <c r="N5" s="43"/>
      <c r="O5" s="43"/>
      <c r="P5" s="43"/>
      <c r="Q5" s="43"/>
      <c r="R5" s="43"/>
      <c r="S5" s="43"/>
      <c r="T5" s="43"/>
      <c r="U5" s="43"/>
      <c r="V5" s="43"/>
      <c r="W5" s="43"/>
      <c r="X5" s="43"/>
      <c r="Y5" s="43"/>
    </row>
    <row r="6">
      <c r="A6" s="138"/>
      <c r="B6" s="49"/>
      <c r="C6" s="144" t="s">
        <v>189</v>
      </c>
      <c r="D6" s="145">
        <f>D5/12</f>
        <v>2158716.167</v>
      </c>
      <c r="E6" s="146"/>
      <c r="F6" s="43"/>
      <c r="G6" s="43"/>
      <c r="H6" s="43"/>
      <c r="I6" s="43"/>
      <c r="J6" s="43"/>
      <c r="K6" s="43"/>
      <c r="L6" s="43"/>
      <c r="M6" s="43"/>
      <c r="N6" s="43"/>
      <c r="O6" s="43"/>
      <c r="P6" s="43"/>
      <c r="Q6" s="43"/>
      <c r="R6" s="43"/>
      <c r="S6" s="43"/>
      <c r="T6" s="43"/>
      <c r="U6" s="43"/>
      <c r="V6" s="43"/>
      <c r="W6" s="43"/>
      <c r="X6" s="43"/>
      <c r="Y6" s="43"/>
    </row>
    <row r="7">
      <c r="A7" s="138"/>
      <c r="B7" s="49"/>
      <c r="C7" s="144" t="s">
        <v>190</v>
      </c>
      <c r="D7" s="75">
        <f>'Balance Sheet 2023'!E2+'Balance Sheet 2023'!E3</f>
        <v>43999126</v>
      </c>
      <c r="E7" s="146"/>
      <c r="F7" s="43"/>
      <c r="G7" s="43"/>
      <c r="H7" s="43"/>
      <c r="I7" s="43"/>
      <c r="J7" s="43"/>
      <c r="K7" s="43"/>
      <c r="L7" s="43"/>
      <c r="M7" s="43"/>
      <c r="N7" s="43"/>
      <c r="O7" s="43"/>
      <c r="P7" s="43"/>
      <c r="Q7" s="43"/>
      <c r="R7" s="43"/>
      <c r="S7" s="43"/>
      <c r="T7" s="43"/>
      <c r="U7" s="43"/>
      <c r="V7" s="43"/>
      <c r="W7" s="43"/>
      <c r="X7" s="43"/>
      <c r="Y7" s="43"/>
    </row>
    <row r="8">
      <c r="A8" s="138"/>
      <c r="B8" s="49"/>
      <c r="C8" s="147" t="s">
        <v>184</v>
      </c>
      <c r="D8" s="148">
        <f>D7/D6</f>
        <v>20.38208018</v>
      </c>
      <c r="E8" s="149" t="s">
        <v>191</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192</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193</v>
      </c>
      <c r="C11" s="144" t="s">
        <v>194</v>
      </c>
      <c r="D11" s="75">
        <f>'Balance Sheet 2023'!E30</f>
        <v>47989318</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195</v>
      </c>
      <c r="D12" s="75">
        <f>'Expenses 2023'!C40</f>
        <v>26173540</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196</v>
      </c>
      <c r="D13" s="145">
        <f>D12/12</f>
        <v>2181128.333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192</v>
      </c>
      <c r="D14" s="148">
        <f>D11/D13</f>
        <v>22.00206071</v>
      </c>
      <c r="E14" s="149" t="s">
        <v>191</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197</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198</v>
      </c>
      <c r="C17" s="144" t="s">
        <v>199</v>
      </c>
      <c r="D17" s="75">
        <f>sum('Balance Sheet 2023'!E13:E15)</f>
        <v>197768532</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195</v>
      </c>
      <c r="D18" s="75">
        <f>'Expenses 2023'!C40</f>
        <v>26173540</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196</v>
      </c>
      <c r="D19" s="145">
        <f>D18/12</f>
        <v>2181128.333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200</v>
      </c>
      <c r="D20" s="148">
        <f>D17/D19</f>
        <v>90.67257941</v>
      </c>
      <c r="E20" s="149" t="s">
        <v>191</v>
      </c>
      <c r="F20" s="43"/>
      <c r="G20" s="43"/>
      <c r="H20" s="43"/>
      <c r="I20" s="43"/>
      <c r="J20" s="43"/>
      <c r="K20" s="43"/>
      <c r="L20" s="43"/>
      <c r="M20" s="43"/>
      <c r="N20" s="43"/>
      <c r="O20" s="43"/>
      <c r="P20" s="43"/>
      <c r="Q20" s="43"/>
      <c r="R20" s="43"/>
      <c r="S20" s="43"/>
      <c r="T20" s="43"/>
      <c r="U20" s="43"/>
      <c r="V20" s="43"/>
      <c r="W20" s="43"/>
      <c r="X20" s="43"/>
      <c r="Y20" s="43"/>
    </row>
    <row r="21">
      <c r="A21" s="138"/>
      <c r="B21" s="49"/>
      <c r="C21" s="153" t="s">
        <v>201</v>
      </c>
      <c r="D21" s="154">
        <f>D20+D8</f>
        <v>111.0546596</v>
      </c>
      <c r="E21" s="155" t="s">
        <v>191</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202</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203</v>
      </c>
      <c r="C24" s="159"/>
      <c r="D24" s="160">
        <f>max('Revenues 2023'!E2:E7,'Revenues 2023'!F10:F15)</f>
        <v>9277069</v>
      </c>
      <c r="E24" s="161" t="s">
        <v>204</v>
      </c>
      <c r="F24" s="43"/>
      <c r="G24" s="43"/>
      <c r="H24" s="43"/>
      <c r="I24" s="43"/>
      <c r="J24" s="43"/>
      <c r="K24" s="43"/>
      <c r="L24" s="43"/>
      <c r="M24" s="43"/>
      <c r="N24" s="43"/>
      <c r="O24" s="43"/>
      <c r="P24" s="43"/>
      <c r="Q24" s="43"/>
      <c r="R24" s="43"/>
      <c r="S24" s="43"/>
      <c r="T24" s="43"/>
      <c r="U24" s="43"/>
      <c r="V24" s="43"/>
      <c r="W24" s="43"/>
      <c r="X24" s="43"/>
      <c r="Y24" s="43"/>
    </row>
    <row r="25">
      <c r="A25" s="138"/>
      <c r="B25" s="49"/>
      <c r="C25" s="144" t="s">
        <v>205</v>
      </c>
      <c r="D25" s="145">
        <f>'Revenues 2023'!F44</f>
        <v>24618299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202</v>
      </c>
      <c r="D26" s="162">
        <f>D24/D25</f>
        <v>0.3768363119</v>
      </c>
      <c r="E26" s="149" t="s">
        <v>206</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207</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208</v>
      </c>
      <c r="C29" s="144" t="s">
        <v>209</v>
      </c>
      <c r="D29" s="75">
        <f>SUM('Expenses 2023'!C7:C9)</f>
        <v>14585043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210</v>
      </c>
      <c r="D30" s="75">
        <f>SUM('Expenses 2023'!C10:C12)</f>
        <v>3492080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211</v>
      </c>
      <c r="D31" s="75">
        <f>sum(D29:D30)</f>
        <v>18077123</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186</v>
      </c>
      <c r="D32" s="75">
        <f>'Expenses 2023'!C40</f>
        <v>26173540</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212</v>
      </c>
      <c r="D33" s="162">
        <f>D31/D32</f>
        <v>0.6906640447</v>
      </c>
      <c r="E33" s="149" t="s">
        <v>213</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214</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215</v>
      </c>
      <c r="C36" s="144" t="s">
        <v>216</v>
      </c>
      <c r="D36" s="75">
        <f>SUM('Expenses 2023'!C10:C11)</f>
        <v>2427047</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209</v>
      </c>
      <c r="D37" s="75">
        <f>SUM('Expenses 2023'!C7:C9)</f>
        <v>14585043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214</v>
      </c>
      <c r="D38" s="162">
        <f>D36/D37</f>
        <v>0.1664065714</v>
      </c>
      <c r="E38" s="149" t="s">
        <v>217</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218</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219</v>
      </c>
      <c r="C41" s="147" t="s">
        <v>245</v>
      </c>
      <c r="D41" s="75">
        <f>'Expenses 2023'!D40</f>
        <v>18135299</v>
      </c>
      <c r="E41" s="164">
        <f t="shared" ref="E41:E44" si="1">D41/$D$44</f>
        <v>0.6928867475</v>
      </c>
      <c r="F41" s="43"/>
      <c r="G41" s="43"/>
      <c r="H41" s="43"/>
      <c r="I41" s="43"/>
      <c r="J41" s="43"/>
      <c r="K41" s="43"/>
      <c r="L41" s="43"/>
      <c r="M41" s="43"/>
      <c r="N41" s="43"/>
      <c r="O41" s="43"/>
      <c r="P41" s="43"/>
      <c r="Q41" s="43"/>
      <c r="R41" s="43"/>
      <c r="S41" s="43"/>
      <c r="T41" s="43"/>
      <c r="U41" s="43"/>
      <c r="V41" s="43"/>
      <c r="W41" s="43"/>
      <c r="X41" s="43"/>
      <c r="Y41" s="43"/>
    </row>
    <row r="42">
      <c r="A42" s="138"/>
      <c r="B42" s="49"/>
      <c r="C42" s="147" t="s">
        <v>221</v>
      </c>
      <c r="D42" s="145">
        <f>'Expenses 2023'!E40</f>
        <v>7137677</v>
      </c>
      <c r="E42" s="164">
        <f t="shared" si="1"/>
        <v>0.2727058319</v>
      </c>
      <c r="F42" s="43"/>
      <c r="G42" s="43"/>
      <c r="H42" s="43"/>
      <c r="I42" s="43"/>
      <c r="J42" s="43"/>
      <c r="K42" s="43"/>
      <c r="L42" s="43"/>
      <c r="M42" s="43"/>
      <c r="N42" s="43"/>
      <c r="O42" s="43"/>
      <c r="P42" s="43"/>
      <c r="Q42" s="43"/>
      <c r="R42" s="43"/>
      <c r="S42" s="43"/>
      <c r="T42" s="43"/>
      <c r="U42" s="43"/>
      <c r="V42" s="43"/>
      <c r="W42" s="43"/>
      <c r="X42" s="43"/>
      <c r="Y42" s="43"/>
    </row>
    <row r="43">
      <c r="A43" s="138"/>
      <c r="B43" s="49"/>
      <c r="C43" s="147" t="s">
        <v>222</v>
      </c>
      <c r="D43" s="145">
        <f>'Expenses 2023'!F40</f>
        <v>900564</v>
      </c>
      <c r="E43" s="164">
        <f t="shared" si="1"/>
        <v>0.03440742062</v>
      </c>
      <c r="F43" s="43"/>
      <c r="G43" s="43"/>
      <c r="H43" s="43"/>
      <c r="I43" s="43"/>
      <c r="J43" s="43"/>
      <c r="K43" s="43"/>
      <c r="L43" s="43"/>
      <c r="M43" s="43"/>
      <c r="N43" s="43"/>
      <c r="O43" s="43"/>
      <c r="P43" s="43"/>
      <c r="Q43" s="43"/>
      <c r="R43" s="43"/>
      <c r="S43" s="43"/>
      <c r="T43" s="43"/>
      <c r="U43" s="43"/>
      <c r="V43" s="43"/>
      <c r="W43" s="43"/>
      <c r="X43" s="43"/>
      <c r="Y43" s="43"/>
    </row>
    <row r="44">
      <c r="A44" s="138"/>
      <c r="B44" s="49"/>
      <c r="C44" s="144" t="s">
        <v>186</v>
      </c>
      <c r="D44" s="145">
        <f>sum(D41:D43)</f>
        <v>26173540</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223</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224</v>
      </c>
      <c r="C47" s="144" t="s">
        <v>225</v>
      </c>
      <c r="D47" s="145">
        <f>'Revenues 2023'!F9</f>
        <v>10497149</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226</v>
      </c>
      <c r="D48" s="145">
        <f>'Expenses 2023'!F40</f>
        <v>900564</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227</v>
      </c>
      <c r="D49" s="165">
        <f>if(D48=0, "$0",D47/D48)</f>
        <v>11.65619434</v>
      </c>
      <c r="E49" s="149" t="s">
        <v>228</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229</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230</v>
      </c>
      <c r="C52" s="144" t="s">
        <v>231</v>
      </c>
      <c r="D52" s="145">
        <f>sum('Balance Sheet 2023'!E2:E10)</f>
        <v>48577716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232</v>
      </c>
      <c r="D53" s="145">
        <f>sum('Balance Sheet 2023'!E19:E22)</f>
        <v>15383278</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233</v>
      </c>
      <c r="D54" s="167">
        <f>D52/D53</f>
        <v>3.15782605</v>
      </c>
      <c r="E54" s="149" t="s">
        <v>234</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235</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236</v>
      </c>
      <c r="C57" s="144" t="s">
        <v>237</v>
      </c>
      <c r="D57" s="145">
        <f>sum('Balance Sheet 2023'!E25:E26)</f>
        <v>150481625</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238</v>
      </c>
      <c r="D58" s="145">
        <f>'Balance Sheet 2023'!E18</f>
        <v>252356375</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239</v>
      </c>
      <c r="D59" s="168">
        <f>D57/D58</f>
        <v>0.5963060176</v>
      </c>
      <c r="E59" s="149" t="s">
        <v>240</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NONPROFIT FINANCE FUND</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5000.0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4208996.0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1.2196015E7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16410011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1.1049381E7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66</v>
      </c>
      <c r="D11" s="61"/>
      <c r="E11" s="61"/>
      <c r="F11" s="62">
        <v>1786159.0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65</v>
      </c>
      <c r="D12" s="61"/>
      <c r="E12" s="61"/>
      <c r="F12" s="62">
        <v>1599597.0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14435137</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921498.0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25440.0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25440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25440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246</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31792086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NONPROFIT FINANCE FUND</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1073594</v>
      </c>
      <c r="D3" s="99">
        <v>1073594.0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1379897</v>
      </c>
      <c r="D7" s="99">
        <v>534170.0</v>
      </c>
      <c r="E7" s="99">
        <v>614736.0</v>
      </c>
      <c r="F7" s="99">
        <v>230991.0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11697284</v>
      </c>
      <c r="D9" s="99">
        <v>8082684.0</v>
      </c>
      <c r="E9" s="99">
        <v>2951547.0</v>
      </c>
      <c r="F9" s="99">
        <v>663053.0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447801</v>
      </c>
      <c r="D10" s="99">
        <v>348997.0</v>
      </c>
      <c r="E10" s="99">
        <v>84748.0</v>
      </c>
      <c r="F10" s="99">
        <v>14056.0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1489513</v>
      </c>
      <c r="D11" s="99">
        <v>871583.0</v>
      </c>
      <c r="E11" s="99">
        <v>492890.0</v>
      </c>
      <c r="F11" s="99">
        <v>125040.0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981826</v>
      </c>
      <c r="D12" s="99">
        <v>727558.0</v>
      </c>
      <c r="E12" s="99">
        <v>209312.0</v>
      </c>
      <c r="F12" s="99">
        <v>44956.0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548631</v>
      </c>
      <c r="D14" s="99">
        <v>22224.0</v>
      </c>
      <c r="E14" s="99">
        <v>526197.0</v>
      </c>
      <c r="F14" s="99">
        <v>210.0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144703</v>
      </c>
      <c r="D15" s="99">
        <v>140975.0</v>
      </c>
      <c r="E15" s="99">
        <v>3728.0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195143</v>
      </c>
      <c r="D16" s="99">
        <v>150346.0</v>
      </c>
      <c r="E16" s="99">
        <v>17688.0</v>
      </c>
      <c r="F16" s="99">
        <v>27109.0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1381482</v>
      </c>
      <c r="D20" s="99">
        <v>1381482.0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2271</v>
      </c>
      <c r="D21" s="99">
        <v>1017.0</v>
      </c>
      <c r="E21" s="99">
        <v>1254.0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247317</v>
      </c>
      <c r="D22" s="99">
        <v>114750.0</v>
      </c>
      <c r="E22" s="99">
        <v>122564.0</v>
      </c>
      <c r="F22" s="99">
        <v>10003.0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383632</v>
      </c>
      <c r="D23" s="99">
        <v>180317.0</v>
      </c>
      <c r="E23" s="99">
        <v>178873.0</v>
      </c>
      <c r="F23" s="99">
        <v>24442.0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826821</v>
      </c>
      <c r="D25" s="99">
        <v>464316.0</v>
      </c>
      <c r="E25" s="99">
        <v>296174.0</v>
      </c>
      <c r="F25" s="99">
        <v>66331.0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451403</v>
      </c>
      <c r="D26" s="99">
        <v>184124.0</v>
      </c>
      <c r="E26" s="99">
        <v>246714.0</v>
      </c>
      <c r="F26" s="99">
        <v>20565.0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85025</v>
      </c>
      <c r="D28" s="99">
        <v>44902.0</v>
      </c>
      <c r="E28" s="99">
        <v>33303.0</v>
      </c>
      <c r="F28" s="99">
        <v>6820.0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4815558</v>
      </c>
      <c r="D29" s="99">
        <v>4815558.0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241002</v>
      </c>
      <c r="D31" s="99">
        <v>134364.0</v>
      </c>
      <c r="E31" s="99">
        <v>87443.0</v>
      </c>
      <c r="F31" s="99">
        <v>19195.0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148872</v>
      </c>
      <c r="D32" s="99">
        <v>82996.0</v>
      </c>
      <c r="E32" s="99">
        <v>11871.0</v>
      </c>
      <c r="F32" s="99">
        <v>54005.0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46" t="s">
        <v>137</v>
      </c>
      <c r="C34" s="98">
        <f t="shared" si="1"/>
        <v>972155</v>
      </c>
      <c r="D34" s="99">
        <v>972155.0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243</v>
      </c>
      <c r="C35" s="98">
        <f t="shared" si="1"/>
        <v>78121</v>
      </c>
      <c r="D35" s="99">
        <v>42203.0</v>
      </c>
      <c r="E35" s="99">
        <v>31322.0</v>
      </c>
      <c r="F35" s="99">
        <v>4596.0</v>
      </c>
      <c r="G35" s="43"/>
      <c r="H35" s="43"/>
      <c r="I35" s="43"/>
      <c r="J35" s="43"/>
      <c r="K35" s="43"/>
      <c r="L35" s="43"/>
      <c r="M35" s="43"/>
      <c r="N35" s="43"/>
      <c r="O35" s="43"/>
      <c r="P35" s="43"/>
      <c r="Q35" s="43"/>
      <c r="R35" s="43"/>
      <c r="S35" s="43"/>
      <c r="T35" s="43"/>
      <c r="U35" s="43"/>
      <c r="V35" s="43"/>
      <c r="W35" s="43"/>
      <c r="X35" s="43"/>
      <c r="Y35" s="43"/>
      <c r="Z35" s="43"/>
    </row>
    <row r="36">
      <c r="A36" s="45" t="s">
        <v>50</v>
      </c>
      <c r="B36" s="102" t="s">
        <v>242</v>
      </c>
      <c r="C36" s="98">
        <f t="shared" si="1"/>
        <v>63762</v>
      </c>
      <c r="D36" s="99">
        <v>36014.0</v>
      </c>
      <c r="E36" s="99">
        <v>22418.0</v>
      </c>
      <c r="F36" s="99">
        <v>5330.0</v>
      </c>
      <c r="G36" s="43"/>
      <c r="H36" s="43"/>
      <c r="I36" s="43"/>
      <c r="J36" s="43"/>
      <c r="K36" s="43"/>
      <c r="L36" s="43"/>
      <c r="M36" s="43"/>
      <c r="N36" s="43"/>
      <c r="O36" s="43"/>
      <c r="P36" s="43"/>
      <c r="Q36" s="43"/>
      <c r="R36" s="43"/>
      <c r="S36" s="43"/>
      <c r="T36" s="43"/>
      <c r="U36" s="43"/>
      <c r="V36" s="43"/>
      <c r="W36" s="43"/>
      <c r="X36" s="43"/>
      <c r="Y36" s="43"/>
      <c r="Z36" s="43"/>
    </row>
    <row r="37">
      <c r="A37" s="45" t="s">
        <v>52</v>
      </c>
      <c r="B37" s="102" t="s">
        <v>244</v>
      </c>
      <c r="C37" s="98">
        <f t="shared" si="1"/>
        <v>25604</v>
      </c>
      <c r="D37" s="99">
        <v>11068.0</v>
      </c>
      <c r="E37" s="99">
        <v>14318.0</v>
      </c>
      <c r="F37" s="99">
        <v>218.0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3">
        <f t="shared" ref="C40:F40" si="2">sum(C3:C39)</f>
        <v>27681417</v>
      </c>
      <c r="D40" s="103">
        <f t="shared" si="2"/>
        <v>20417397</v>
      </c>
      <c r="E40" s="103">
        <f t="shared" si="2"/>
        <v>5947100</v>
      </c>
      <c r="F40" s="103">
        <f t="shared" si="2"/>
        <v>1316920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NONPROFIT FINANCE FUND</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143</v>
      </c>
      <c r="B2" s="45">
        <v>1.0</v>
      </c>
      <c r="C2" s="46" t="s">
        <v>144</v>
      </c>
      <c r="D2" s="110"/>
      <c r="E2" s="111">
        <v>59913.0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2"/>
      <c r="E3" s="111">
        <v>4.6629521E7</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0"/>
      <c r="E4" s="111">
        <v>889623.0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2"/>
      <c r="E5" s="111">
        <v>2283210.0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0"/>
      <c r="E10" s="111">
        <v>129873.0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1">
        <v>4507066.0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1">
        <v>3410809.0</v>
      </c>
      <c r="E12" s="108">
        <f>D11-D12</f>
        <v>1096257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2"/>
      <c r="E14" s="111">
        <v>14195.0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2"/>
      <c r="E15" s="111">
        <v>2.04064431E8</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2"/>
      <c r="E17" s="111">
        <v>4419631.0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3"/>
      <c r="E18" s="114">
        <f>sum(E2:E17)</f>
        <v>259586654</v>
      </c>
      <c r="F18" s="43"/>
      <c r="G18" s="43"/>
      <c r="H18" s="43"/>
      <c r="I18" s="43"/>
      <c r="J18" s="43"/>
      <c r="K18" s="43"/>
      <c r="L18" s="43"/>
      <c r="M18" s="43"/>
      <c r="N18" s="43"/>
      <c r="O18" s="43"/>
      <c r="P18" s="43"/>
      <c r="Q18" s="43"/>
      <c r="R18" s="43"/>
      <c r="S18" s="43"/>
      <c r="T18" s="43"/>
      <c r="U18" s="43"/>
      <c r="V18" s="43"/>
      <c r="W18" s="43"/>
      <c r="X18" s="43"/>
      <c r="Y18" s="43"/>
      <c r="Z18" s="43"/>
    </row>
    <row r="19">
      <c r="A19" s="44" t="s">
        <v>163</v>
      </c>
      <c r="B19" s="115">
        <v>17.0</v>
      </c>
      <c r="C19" s="116" t="s">
        <v>164</v>
      </c>
      <c r="D19" s="117"/>
      <c r="E19" s="111">
        <v>2433157.0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165</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166</v>
      </c>
      <c r="D21" s="117"/>
      <c r="E21" s="111">
        <v>1.0906892E7</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167</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168</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169</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170</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171</v>
      </c>
      <c r="D26" s="117"/>
      <c r="E26" s="118">
        <v>1.56443081E8</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172</v>
      </c>
      <c r="D27" s="117"/>
      <c r="E27" s="118">
        <v>5508464.0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173</v>
      </c>
      <c r="D28" s="125"/>
      <c r="E28" s="126">
        <f>sum(E19:E27)</f>
        <v>175291594</v>
      </c>
      <c r="F28" s="43"/>
      <c r="G28" s="43"/>
      <c r="H28" s="43"/>
      <c r="I28" s="43"/>
      <c r="J28" s="43"/>
      <c r="K28" s="43"/>
      <c r="L28" s="43"/>
      <c r="M28" s="43"/>
      <c r="N28" s="43"/>
      <c r="O28" s="43"/>
      <c r="P28" s="43"/>
      <c r="Q28" s="43"/>
      <c r="R28" s="43"/>
      <c r="S28" s="43"/>
      <c r="T28" s="43"/>
      <c r="U28" s="43"/>
      <c r="V28" s="43"/>
      <c r="W28" s="43"/>
      <c r="X28" s="43"/>
      <c r="Y28" s="43"/>
      <c r="Z28" s="43"/>
    </row>
    <row r="29">
      <c r="A29" s="65" t="s">
        <v>174</v>
      </c>
      <c r="B29" s="127"/>
      <c r="C29" s="128" t="s">
        <v>175</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176</v>
      </c>
      <c r="D30" s="117"/>
      <c r="E30" s="111">
        <v>5.3280678E7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177</v>
      </c>
      <c r="D31" s="117"/>
      <c r="E31" s="111">
        <v>3.1014382E7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178</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179</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180</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181</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182</v>
      </c>
      <c r="D36" s="131"/>
      <c r="E36" s="126">
        <f>sum(E30:E35)</f>
        <v>84295060</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183</v>
      </c>
      <c r="D37" s="135"/>
      <c r="E37" s="136">
        <f>E36+E28</f>
        <v>259586654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NONPROFIT FINANCE FUND</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184</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185</v>
      </c>
      <c r="C3" s="144" t="s">
        <v>186</v>
      </c>
      <c r="D3" s="145">
        <f>'Expenses 2024'!C40</f>
        <v>27681417</v>
      </c>
      <c r="E3" s="146"/>
      <c r="F3" s="43"/>
      <c r="G3" s="43"/>
      <c r="H3" s="43"/>
      <c r="I3" s="43"/>
      <c r="J3" s="43"/>
      <c r="K3" s="43"/>
      <c r="L3" s="43"/>
      <c r="M3" s="43"/>
      <c r="N3" s="43"/>
      <c r="O3" s="43"/>
      <c r="P3" s="43"/>
      <c r="Q3" s="43"/>
      <c r="R3" s="43"/>
      <c r="S3" s="43"/>
      <c r="T3" s="43"/>
      <c r="U3" s="43"/>
      <c r="V3" s="43"/>
      <c r="W3" s="43"/>
      <c r="X3" s="43"/>
      <c r="Y3" s="43"/>
    </row>
    <row r="4">
      <c r="A4" s="138"/>
      <c r="B4" s="49"/>
      <c r="C4" s="144" t="s">
        <v>187</v>
      </c>
      <c r="D4" s="145">
        <f>'Expenses 2024'!C31</f>
        <v>241002</v>
      </c>
      <c r="E4" s="146"/>
      <c r="F4" s="43"/>
      <c r="G4" s="43"/>
      <c r="H4" s="43"/>
      <c r="I4" s="43"/>
      <c r="J4" s="43"/>
      <c r="K4" s="43"/>
      <c r="L4" s="43"/>
      <c r="M4" s="43"/>
      <c r="N4" s="43"/>
      <c r="O4" s="43"/>
      <c r="P4" s="43"/>
      <c r="Q4" s="43"/>
      <c r="R4" s="43"/>
      <c r="S4" s="43"/>
      <c r="T4" s="43"/>
      <c r="U4" s="43"/>
      <c r="V4" s="43"/>
      <c r="W4" s="43"/>
      <c r="X4" s="43"/>
      <c r="Y4" s="43"/>
    </row>
    <row r="5">
      <c r="A5" s="138"/>
      <c r="B5" s="49"/>
      <c r="C5" s="144" t="s">
        <v>188</v>
      </c>
      <c r="D5" s="145">
        <f>D3-D4</f>
        <v>27440415</v>
      </c>
      <c r="E5" s="146"/>
      <c r="F5" s="43"/>
      <c r="G5" s="43"/>
      <c r="H5" s="43"/>
      <c r="I5" s="43"/>
      <c r="J5" s="43"/>
      <c r="K5" s="43"/>
      <c r="L5" s="43"/>
      <c r="M5" s="43"/>
      <c r="N5" s="43"/>
      <c r="O5" s="43"/>
      <c r="P5" s="43"/>
      <c r="Q5" s="43"/>
      <c r="R5" s="43"/>
      <c r="S5" s="43"/>
      <c r="T5" s="43"/>
      <c r="U5" s="43"/>
      <c r="V5" s="43"/>
      <c r="W5" s="43"/>
      <c r="X5" s="43"/>
      <c r="Y5" s="43"/>
    </row>
    <row r="6">
      <c r="A6" s="138"/>
      <c r="B6" s="49"/>
      <c r="C6" s="144" t="s">
        <v>189</v>
      </c>
      <c r="D6" s="145">
        <f>D5/12</f>
        <v>2286701.25</v>
      </c>
      <c r="E6" s="146"/>
      <c r="F6" s="43"/>
      <c r="G6" s="43"/>
      <c r="H6" s="43"/>
      <c r="I6" s="43"/>
      <c r="J6" s="43"/>
      <c r="K6" s="43"/>
      <c r="L6" s="43"/>
      <c r="M6" s="43"/>
      <c r="N6" s="43"/>
      <c r="O6" s="43"/>
      <c r="P6" s="43"/>
      <c r="Q6" s="43"/>
      <c r="R6" s="43"/>
      <c r="S6" s="43"/>
      <c r="T6" s="43"/>
      <c r="U6" s="43"/>
      <c r="V6" s="43"/>
      <c r="W6" s="43"/>
      <c r="X6" s="43"/>
      <c r="Y6" s="43"/>
    </row>
    <row r="7">
      <c r="A7" s="138"/>
      <c r="B7" s="49"/>
      <c r="C7" s="144" t="s">
        <v>190</v>
      </c>
      <c r="D7" s="75">
        <f>'Balance Sheet 2024'!E2+'Balance Sheet 2024'!E3</f>
        <v>46689434</v>
      </c>
      <c r="E7" s="146"/>
      <c r="F7" s="43"/>
      <c r="G7" s="43"/>
      <c r="H7" s="43"/>
      <c r="I7" s="43"/>
      <c r="J7" s="43"/>
      <c r="K7" s="43"/>
      <c r="L7" s="43"/>
      <c r="M7" s="43"/>
      <c r="N7" s="43"/>
      <c r="O7" s="43"/>
      <c r="P7" s="43"/>
      <c r="Q7" s="43"/>
      <c r="R7" s="43"/>
      <c r="S7" s="43"/>
      <c r="T7" s="43"/>
      <c r="U7" s="43"/>
      <c r="V7" s="43"/>
      <c r="W7" s="43"/>
      <c r="X7" s="43"/>
      <c r="Y7" s="43"/>
    </row>
    <row r="8">
      <c r="A8" s="138"/>
      <c r="B8" s="49"/>
      <c r="C8" s="147" t="s">
        <v>184</v>
      </c>
      <c r="D8" s="148">
        <f>D7/D6</f>
        <v>20.41781103</v>
      </c>
      <c r="E8" s="149" t="s">
        <v>191</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192</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193</v>
      </c>
      <c r="C11" s="144" t="s">
        <v>194</v>
      </c>
      <c r="D11" s="75">
        <f>'Balance Sheet 2024'!E30</f>
        <v>53280678</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195</v>
      </c>
      <c r="D12" s="75">
        <f>'Expenses 2024'!C40</f>
        <v>27681417</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196</v>
      </c>
      <c r="D13" s="145">
        <f>D12/12</f>
        <v>2306784.75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192</v>
      </c>
      <c r="D14" s="148">
        <f>D11/D13</f>
        <v>23.09737742</v>
      </c>
      <c r="E14" s="149" t="s">
        <v>191</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197</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198</v>
      </c>
      <c r="C17" s="144" t="s">
        <v>199</v>
      </c>
      <c r="D17" s="75">
        <f>sum('Balance Sheet 2024'!E13:E15)</f>
        <v>204078626</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195</v>
      </c>
      <c r="D18" s="75">
        <f>'Expenses 2024'!C40</f>
        <v>27681417</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196</v>
      </c>
      <c r="D19" s="145">
        <f>D18/12</f>
        <v>2306784.75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200</v>
      </c>
      <c r="D20" s="148">
        <f>D17/D19</f>
        <v>88.46886386</v>
      </c>
      <c r="E20" s="149" t="s">
        <v>191</v>
      </c>
      <c r="F20" s="43"/>
      <c r="G20" s="43"/>
      <c r="H20" s="43"/>
      <c r="I20" s="43"/>
      <c r="J20" s="43"/>
      <c r="K20" s="43"/>
      <c r="L20" s="43"/>
      <c r="M20" s="43"/>
      <c r="N20" s="43"/>
      <c r="O20" s="43"/>
      <c r="P20" s="43"/>
      <c r="Q20" s="43"/>
      <c r="R20" s="43"/>
      <c r="S20" s="43"/>
      <c r="T20" s="43"/>
      <c r="U20" s="43"/>
      <c r="V20" s="43"/>
      <c r="W20" s="43"/>
      <c r="X20" s="43"/>
      <c r="Y20" s="43"/>
    </row>
    <row r="21">
      <c r="A21" s="138"/>
      <c r="B21" s="49"/>
      <c r="C21" s="153" t="s">
        <v>201</v>
      </c>
      <c r="D21" s="154">
        <f>D20+D8</f>
        <v>108.8866749</v>
      </c>
      <c r="E21" s="155" t="s">
        <v>191</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202</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203</v>
      </c>
      <c r="C24" s="159"/>
      <c r="D24" s="160">
        <f>max('Revenues 2024'!E2:E7,'Revenues 2024'!F10:F15)</f>
        <v>12196015</v>
      </c>
      <c r="E24" s="161" t="s">
        <v>204</v>
      </c>
      <c r="F24" s="43"/>
      <c r="G24" s="43"/>
      <c r="H24" s="43"/>
      <c r="I24" s="43"/>
      <c r="J24" s="43"/>
      <c r="K24" s="43"/>
      <c r="L24" s="43"/>
      <c r="M24" s="43"/>
      <c r="N24" s="43"/>
      <c r="O24" s="43"/>
      <c r="P24" s="43"/>
      <c r="Q24" s="43"/>
      <c r="R24" s="43"/>
      <c r="S24" s="43"/>
      <c r="T24" s="43"/>
      <c r="U24" s="43"/>
      <c r="V24" s="43"/>
      <c r="W24" s="43"/>
      <c r="X24" s="43"/>
      <c r="Y24" s="43"/>
    </row>
    <row r="25">
      <c r="A25" s="138"/>
      <c r="B25" s="49"/>
      <c r="C25" s="144" t="s">
        <v>205</v>
      </c>
      <c r="D25" s="145">
        <f>'Revenues 2024'!F44</f>
        <v>31792086</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202</v>
      </c>
      <c r="D26" s="162">
        <f>D24/D25</f>
        <v>0.3836179545</v>
      </c>
      <c r="E26" s="149" t="s">
        <v>206</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207</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208</v>
      </c>
      <c r="C29" s="144" t="s">
        <v>209</v>
      </c>
      <c r="D29" s="75">
        <f>SUM('Expenses 2024'!C7:C9)</f>
        <v>13077181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210</v>
      </c>
      <c r="D30" s="75">
        <f>SUM('Expenses 2024'!C10:C12)</f>
        <v>2919140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211</v>
      </c>
      <c r="D31" s="75">
        <f>sum(D29:D30)</f>
        <v>15996321</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186</v>
      </c>
      <c r="D32" s="75">
        <f>'Expenses 2024'!C40</f>
        <v>27681417</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212</v>
      </c>
      <c r="D33" s="162">
        <f>D31/D32</f>
        <v>0.5778721877</v>
      </c>
      <c r="E33" s="149" t="s">
        <v>213</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214</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215</v>
      </c>
      <c r="C36" s="144" t="s">
        <v>216</v>
      </c>
      <c r="D36" s="75">
        <f>SUM('Expenses 2024'!C10:C11)</f>
        <v>1937314</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209</v>
      </c>
      <c r="D37" s="75">
        <f>SUM('Expenses 2024'!C7:C9)</f>
        <v>13077181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214</v>
      </c>
      <c r="D38" s="162">
        <f>D36/D37</f>
        <v>0.1481446192</v>
      </c>
      <c r="E38" s="149" t="s">
        <v>217</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218</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219</v>
      </c>
      <c r="C41" s="147" t="s">
        <v>247</v>
      </c>
      <c r="D41" s="75">
        <f>'Expenses 2024'!D40</f>
        <v>20417397</v>
      </c>
      <c r="E41" s="164">
        <f t="shared" ref="E41:E44" si="1">D41/$D$44</f>
        <v>0.7375849654</v>
      </c>
      <c r="F41" s="43"/>
      <c r="G41" s="43"/>
      <c r="H41" s="43"/>
      <c r="I41" s="43"/>
      <c r="J41" s="43"/>
      <c r="K41" s="43"/>
      <c r="L41" s="43"/>
      <c r="M41" s="43"/>
      <c r="N41" s="43"/>
      <c r="O41" s="43"/>
      <c r="P41" s="43"/>
      <c r="Q41" s="43"/>
      <c r="R41" s="43"/>
      <c r="S41" s="43"/>
      <c r="T41" s="43"/>
      <c r="U41" s="43"/>
      <c r="V41" s="43"/>
      <c r="W41" s="43"/>
      <c r="X41" s="43"/>
      <c r="Y41" s="43"/>
    </row>
    <row r="42">
      <c r="A42" s="138"/>
      <c r="B42" s="49"/>
      <c r="C42" s="147" t="s">
        <v>221</v>
      </c>
      <c r="D42" s="145">
        <f>'Expenses 2024'!E40</f>
        <v>5947100</v>
      </c>
      <c r="E42" s="164">
        <f t="shared" si="1"/>
        <v>0.2148408804</v>
      </c>
      <c r="F42" s="43"/>
      <c r="G42" s="43"/>
      <c r="H42" s="43"/>
      <c r="I42" s="43"/>
      <c r="J42" s="43"/>
      <c r="K42" s="43"/>
      <c r="L42" s="43"/>
      <c r="M42" s="43"/>
      <c r="N42" s="43"/>
      <c r="O42" s="43"/>
      <c r="P42" s="43"/>
      <c r="Q42" s="43"/>
      <c r="R42" s="43"/>
      <c r="S42" s="43"/>
      <c r="T42" s="43"/>
      <c r="U42" s="43"/>
      <c r="V42" s="43"/>
      <c r="W42" s="43"/>
      <c r="X42" s="43"/>
      <c r="Y42" s="43"/>
    </row>
    <row r="43">
      <c r="A43" s="138"/>
      <c r="B43" s="49"/>
      <c r="C43" s="147" t="s">
        <v>222</v>
      </c>
      <c r="D43" s="145">
        <f>'Expenses 2024'!F40</f>
        <v>1316920</v>
      </c>
      <c r="E43" s="164">
        <f t="shared" si="1"/>
        <v>0.04757415417</v>
      </c>
      <c r="F43" s="43"/>
      <c r="G43" s="43"/>
      <c r="H43" s="43"/>
      <c r="I43" s="43"/>
      <c r="J43" s="43"/>
      <c r="K43" s="43"/>
      <c r="L43" s="43"/>
      <c r="M43" s="43"/>
      <c r="N43" s="43"/>
      <c r="O43" s="43"/>
      <c r="P43" s="43"/>
      <c r="Q43" s="43"/>
      <c r="R43" s="43"/>
      <c r="S43" s="43"/>
      <c r="T43" s="43"/>
      <c r="U43" s="43"/>
      <c r="V43" s="43"/>
      <c r="W43" s="43"/>
      <c r="X43" s="43"/>
      <c r="Y43" s="43"/>
    </row>
    <row r="44">
      <c r="A44" s="138"/>
      <c r="B44" s="49"/>
      <c r="C44" s="144" t="s">
        <v>186</v>
      </c>
      <c r="D44" s="145">
        <f>sum(D41:D43)</f>
        <v>27681417</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223</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224</v>
      </c>
      <c r="C47" s="144" t="s">
        <v>225</v>
      </c>
      <c r="D47" s="145">
        <f>'Revenues 2024'!F9</f>
        <v>16410011</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226</v>
      </c>
      <c r="D48" s="145">
        <f>'Expenses 2024'!F40</f>
        <v>1316920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227</v>
      </c>
      <c r="D49" s="165">
        <f>if(D48=0, "$0",D47/D48)</f>
        <v>12.46090195</v>
      </c>
      <c r="E49" s="149" t="s">
        <v>228</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229</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230</v>
      </c>
      <c r="C52" s="144" t="s">
        <v>231</v>
      </c>
      <c r="D52" s="145">
        <f>sum('Balance Sheet 2024'!E2:E10)</f>
        <v>49992140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232</v>
      </c>
      <c r="D53" s="145">
        <f>sum('Balance Sheet 2024'!E19:E22)</f>
        <v>13340049</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233</v>
      </c>
      <c r="D54" s="167">
        <f>D52/D53</f>
        <v>3.747522966</v>
      </c>
      <c r="E54" s="149" t="s">
        <v>234</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235</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236</v>
      </c>
      <c r="C57" s="144" t="s">
        <v>237</v>
      </c>
      <c r="D57" s="145">
        <f>sum('Balance Sheet 2024'!E25:E26)</f>
        <v>156443081</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238</v>
      </c>
      <c r="D58" s="145">
        <f>'Balance Sheet 2024'!E18</f>
        <v>259586654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239</v>
      </c>
      <c r="D59" s="168">
        <f>D57/D58</f>
        <v>0.6026622655</v>
      </c>
      <c r="E59" s="149" t="s">
        <v>240</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NONPROFIT FINANCE FUND</v>
      </c>
      <c r="B1" s="2" t="s">
        <v>248</v>
      </c>
      <c r="C1" s="138"/>
      <c r="D1" s="138"/>
      <c r="E1" s="138"/>
      <c r="F1" s="139"/>
      <c r="G1" s="139"/>
      <c r="H1" s="139"/>
      <c r="I1" s="43"/>
      <c r="J1" s="43"/>
      <c r="K1" s="43"/>
      <c r="L1" s="43"/>
      <c r="M1" s="43"/>
      <c r="N1" s="43"/>
      <c r="O1" s="43"/>
      <c r="P1" s="43"/>
      <c r="Q1" s="43"/>
      <c r="R1" s="43"/>
      <c r="S1" s="43"/>
      <c r="T1" s="43"/>
      <c r="U1" s="43"/>
      <c r="V1" s="43"/>
      <c r="W1" s="43"/>
      <c r="X1" s="43"/>
      <c r="Y1" s="43"/>
    </row>
    <row r="2">
      <c r="A2" s="140" t="s">
        <v>184</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185</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249</v>
      </c>
      <c r="E4" s="45" t="s">
        <v>250</v>
      </c>
      <c r="F4" s="45" t="s">
        <v>251</v>
      </c>
      <c r="G4" s="59" t="s">
        <v>252</v>
      </c>
      <c r="H4" s="59"/>
      <c r="I4" s="43"/>
      <c r="J4" s="43"/>
      <c r="K4" s="43"/>
      <c r="L4" s="43"/>
      <c r="M4" s="43"/>
      <c r="N4" s="43"/>
      <c r="O4" s="43"/>
      <c r="P4" s="43"/>
      <c r="Q4" s="43"/>
      <c r="R4" s="43"/>
      <c r="S4" s="43"/>
      <c r="T4" s="43"/>
      <c r="U4" s="43"/>
      <c r="V4" s="43"/>
      <c r="W4" s="43"/>
      <c r="X4" s="43"/>
      <c r="Y4" s="43"/>
    </row>
    <row r="5">
      <c r="A5" s="138"/>
      <c r="B5" s="49"/>
      <c r="C5" s="147" t="s">
        <v>184</v>
      </c>
      <c r="D5" s="176">
        <f>'Ratios 2022'!D8</f>
        <v>25.12221372</v>
      </c>
      <c r="E5" s="176">
        <f>'Ratios 2023'!D8</f>
        <v>20.38208018</v>
      </c>
      <c r="F5" s="176">
        <f>'Ratios 2024'!D8</f>
        <v>20.41781103</v>
      </c>
      <c r="G5" s="176">
        <f>average(D5:F5)</f>
        <v>21.97403498</v>
      </c>
      <c r="H5" s="149" t="s">
        <v>191</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192</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193</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249</v>
      </c>
      <c r="E9" s="45" t="s">
        <v>250</v>
      </c>
      <c r="F9" s="45" t="s">
        <v>251</v>
      </c>
      <c r="G9" s="59" t="s">
        <v>252</v>
      </c>
      <c r="H9" s="59"/>
      <c r="I9" s="43"/>
      <c r="J9" s="43"/>
      <c r="K9" s="43"/>
      <c r="L9" s="43"/>
      <c r="M9" s="43"/>
      <c r="N9" s="43"/>
      <c r="O9" s="43"/>
      <c r="P9" s="43"/>
      <c r="Q9" s="43"/>
      <c r="R9" s="43"/>
      <c r="S9" s="43"/>
      <c r="T9" s="43"/>
      <c r="U9" s="43"/>
      <c r="V9" s="43"/>
      <c r="W9" s="43"/>
      <c r="X9" s="43"/>
      <c r="Y9" s="43"/>
    </row>
    <row r="10">
      <c r="A10" s="138"/>
      <c r="B10" s="49"/>
      <c r="C10" s="147" t="s">
        <v>192</v>
      </c>
      <c r="D10" s="148">
        <f>'Ratios 2022'!D14</f>
        <v>24.85415706</v>
      </c>
      <c r="E10" s="148">
        <f>'Ratios 2023'!D14</f>
        <v>22.00206071</v>
      </c>
      <c r="F10" s="148">
        <f>'Ratios 2024'!D14</f>
        <v>23.09737742</v>
      </c>
      <c r="G10" s="176">
        <f>average(D10:F10)</f>
        <v>23.31786506</v>
      </c>
      <c r="H10" s="149" t="s">
        <v>191</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197</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198</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249</v>
      </c>
      <c r="E14" s="45" t="s">
        <v>250</v>
      </c>
      <c r="F14" s="45" t="s">
        <v>251</v>
      </c>
      <c r="G14" s="59" t="s">
        <v>252</v>
      </c>
      <c r="H14" s="59"/>
      <c r="I14" s="43"/>
      <c r="J14" s="43"/>
      <c r="K14" s="43"/>
      <c r="L14" s="43"/>
      <c r="M14" s="43"/>
      <c r="N14" s="43"/>
      <c r="O14" s="43"/>
      <c r="P14" s="43"/>
      <c r="Q14" s="43"/>
      <c r="R14" s="43"/>
      <c r="S14" s="43"/>
      <c r="T14" s="43"/>
      <c r="U14" s="43"/>
      <c r="V14" s="43"/>
      <c r="W14" s="43"/>
      <c r="X14" s="43"/>
      <c r="Y14" s="43"/>
    </row>
    <row r="15">
      <c r="A15" s="138"/>
      <c r="B15" s="49"/>
      <c r="C15" s="147" t="s">
        <v>200</v>
      </c>
      <c r="D15" s="179">
        <f>'Ratios 2022'!D20</f>
        <v>98.76278127</v>
      </c>
      <c r="E15" s="179">
        <f>'Ratios 2023'!D20</f>
        <v>90.67257941</v>
      </c>
      <c r="F15" s="179">
        <f>'Ratios 2024'!D20</f>
        <v>88.46886386</v>
      </c>
      <c r="G15" s="176">
        <f>average(D15:F15)</f>
        <v>92.63474151</v>
      </c>
      <c r="H15" s="149" t="s">
        <v>191</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202</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203</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249</v>
      </c>
      <c r="E19" s="45" t="s">
        <v>250</v>
      </c>
      <c r="F19" s="45" t="s">
        <v>251</v>
      </c>
      <c r="G19" s="59" t="s">
        <v>252</v>
      </c>
      <c r="H19" s="59"/>
      <c r="I19" s="43"/>
      <c r="J19" s="43"/>
      <c r="K19" s="43"/>
      <c r="L19" s="43"/>
      <c r="M19" s="43"/>
      <c r="N19" s="43"/>
      <c r="O19" s="43"/>
      <c r="P19" s="43"/>
      <c r="Q19" s="43"/>
      <c r="R19" s="43"/>
      <c r="S19" s="43"/>
      <c r="T19" s="43"/>
      <c r="U19" s="43"/>
      <c r="V19" s="43"/>
      <c r="W19" s="43"/>
      <c r="X19" s="43"/>
      <c r="Y19" s="43"/>
    </row>
    <row r="20">
      <c r="A20" s="138"/>
      <c r="B20" s="49"/>
      <c r="C20" s="147" t="s">
        <v>202</v>
      </c>
      <c r="D20" s="162">
        <f>'Ratios 2022'!D26</f>
        <v>0.5643282131</v>
      </c>
      <c r="E20" s="162">
        <f>'Ratios 2023'!D26</f>
        <v>0.3768363119</v>
      </c>
      <c r="F20" s="162">
        <f>'Ratios 2024'!D26</f>
        <v>0.3836179545</v>
      </c>
      <c r="G20" s="180">
        <f>average(D20:F20)</f>
        <v>0.4415941598</v>
      </c>
      <c r="H20" s="149" t="s">
        <v>206</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207</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208</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249</v>
      </c>
      <c r="E24" s="45" t="s">
        <v>250</v>
      </c>
      <c r="F24" s="45" t="s">
        <v>251</v>
      </c>
      <c r="G24" s="59" t="s">
        <v>252</v>
      </c>
      <c r="H24" s="59"/>
      <c r="I24" s="43"/>
      <c r="J24" s="43"/>
      <c r="K24" s="43"/>
      <c r="L24" s="43"/>
      <c r="M24" s="43"/>
      <c r="N24" s="43"/>
      <c r="O24" s="43"/>
      <c r="P24" s="43"/>
      <c r="Q24" s="43"/>
      <c r="R24" s="43"/>
      <c r="S24" s="43"/>
      <c r="T24" s="43"/>
      <c r="U24" s="43"/>
      <c r="V24" s="43"/>
      <c r="W24" s="43"/>
      <c r="X24" s="43"/>
      <c r="Y24" s="43"/>
    </row>
    <row r="25">
      <c r="A25" s="138"/>
      <c r="B25" s="49"/>
      <c r="C25" s="147" t="s">
        <v>212</v>
      </c>
      <c r="D25" s="162">
        <f>'Ratios 2022'!D33</f>
        <v>0.6484646847</v>
      </c>
      <c r="E25" s="162">
        <f>'Ratios 2023'!D33</f>
        <v>0.6906640447</v>
      </c>
      <c r="F25" s="162">
        <f>'Ratios 2024'!D33</f>
        <v>0.5778721877</v>
      </c>
      <c r="G25" s="180">
        <f>average(D25:F25)</f>
        <v>0.6390003057</v>
      </c>
      <c r="H25" s="149" t="s">
        <v>213</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214</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215</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249</v>
      </c>
      <c r="E29" s="45" t="s">
        <v>250</v>
      </c>
      <c r="F29" s="45" t="s">
        <v>251</v>
      </c>
      <c r="G29" s="59" t="s">
        <v>252</v>
      </c>
      <c r="H29" s="59"/>
      <c r="I29" s="43"/>
      <c r="J29" s="43"/>
      <c r="K29" s="43"/>
      <c r="L29" s="43"/>
      <c r="M29" s="43"/>
      <c r="N29" s="43"/>
      <c r="O29" s="43"/>
      <c r="P29" s="43"/>
      <c r="Q29" s="43"/>
      <c r="R29" s="43"/>
      <c r="S29" s="43"/>
      <c r="T29" s="43"/>
      <c r="U29" s="43"/>
      <c r="V29" s="43"/>
      <c r="W29" s="43"/>
      <c r="X29" s="43"/>
      <c r="Y29" s="43"/>
    </row>
    <row r="30">
      <c r="A30" s="138"/>
      <c r="B30" s="49"/>
      <c r="C30" s="147" t="s">
        <v>214</v>
      </c>
      <c r="D30" s="162">
        <f>'Ratios 2022'!D38</f>
        <v>0.1415598073</v>
      </c>
      <c r="E30" s="162">
        <f>'Ratios 2023'!D38</f>
        <v>0.1664065714</v>
      </c>
      <c r="F30" s="162">
        <f>'Ratios 2024'!D38</f>
        <v>0.1481446192</v>
      </c>
      <c r="G30" s="180">
        <f>average(D30:F30)</f>
        <v>0.1520369993</v>
      </c>
      <c r="H30" s="149" t="s">
        <v>217</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218</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219</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249</v>
      </c>
      <c r="E34" s="45" t="s">
        <v>250</v>
      </c>
      <c r="F34" s="45" t="s">
        <v>251</v>
      </c>
      <c r="G34" s="59" t="s">
        <v>252</v>
      </c>
      <c r="H34" s="59"/>
      <c r="I34" s="43"/>
      <c r="J34" s="43"/>
      <c r="K34" s="43"/>
      <c r="L34" s="43"/>
      <c r="M34" s="43"/>
      <c r="N34" s="43"/>
      <c r="O34" s="43"/>
      <c r="P34" s="43"/>
      <c r="Q34" s="43"/>
      <c r="R34" s="43"/>
      <c r="S34" s="43"/>
      <c r="T34" s="43"/>
      <c r="U34" s="43"/>
      <c r="V34" s="43"/>
      <c r="W34" s="43"/>
      <c r="X34" s="43"/>
      <c r="Y34" s="43"/>
    </row>
    <row r="35">
      <c r="A35" s="138"/>
      <c r="B35" s="49"/>
      <c r="C35" s="147" t="s">
        <v>253</v>
      </c>
      <c r="D35" s="162">
        <f>'Ratios 2022'!E41</f>
        <v>0.7231098043</v>
      </c>
      <c r="E35" s="162">
        <f>'Ratios 2023'!E41</f>
        <v>0.6928867475</v>
      </c>
      <c r="F35" s="162">
        <f>'Ratios 2024'!E41</f>
        <v>0.7375849654</v>
      </c>
      <c r="G35" s="180">
        <f t="shared" ref="G35:G37" si="1">average(D35:F35)</f>
        <v>0.7178605057</v>
      </c>
      <c r="H35" s="180"/>
      <c r="I35" s="43"/>
      <c r="J35" s="43"/>
      <c r="K35" s="43"/>
      <c r="L35" s="43"/>
      <c r="M35" s="43"/>
      <c r="N35" s="43"/>
      <c r="O35" s="43"/>
      <c r="P35" s="43"/>
      <c r="Q35" s="43"/>
      <c r="R35" s="43"/>
      <c r="S35" s="43"/>
      <c r="T35" s="43"/>
      <c r="U35" s="43"/>
      <c r="V35" s="43"/>
      <c r="W35" s="43"/>
      <c r="X35" s="43"/>
      <c r="Y35" s="43"/>
    </row>
    <row r="36">
      <c r="A36" s="138"/>
      <c r="B36" s="52"/>
      <c r="C36" s="147" t="s">
        <v>221</v>
      </c>
      <c r="D36" s="162">
        <f>'Ratios 2022'!E42</f>
        <v>0.2505133474</v>
      </c>
      <c r="E36" s="162">
        <f>'Ratios 2023'!E42</f>
        <v>0.2727058319</v>
      </c>
      <c r="F36" s="162">
        <f>'Ratios 2024'!E42</f>
        <v>0.2148408804</v>
      </c>
      <c r="G36" s="180">
        <f t="shared" si="1"/>
        <v>0.2460200199</v>
      </c>
      <c r="H36" s="180"/>
      <c r="I36" s="43"/>
      <c r="J36" s="43"/>
      <c r="K36" s="43"/>
      <c r="L36" s="43"/>
      <c r="M36" s="43"/>
      <c r="N36" s="43"/>
      <c r="O36" s="43"/>
      <c r="P36" s="43"/>
      <c r="Q36" s="43"/>
      <c r="R36" s="43"/>
      <c r="S36" s="43"/>
      <c r="T36" s="43"/>
      <c r="U36" s="43"/>
      <c r="V36" s="43"/>
      <c r="W36" s="43"/>
      <c r="X36" s="43"/>
      <c r="Y36" s="43"/>
    </row>
    <row r="37">
      <c r="A37" s="138"/>
      <c r="B37" s="181"/>
      <c r="C37" s="147" t="s">
        <v>222</v>
      </c>
      <c r="D37" s="162">
        <f>'Ratios 2022'!E43</f>
        <v>0.02637684822</v>
      </c>
      <c r="E37" s="162">
        <f>'Ratios 2023'!E43</f>
        <v>0.03440742062</v>
      </c>
      <c r="F37" s="162">
        <f>'Ratios 2024'!E43</f>
        <v>0.04757415417</v>
      </c>
      <c r="G37" s="180">
        <f t="shared" si="1"/>
        <v>0.03611947434</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223</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224</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249</v>
      </c>
      <c r="E41" s="45" t="s">
        <v>250</v>
      </c>
      <c r="F41" s="45" t="s">
        <v>251</v>
      </c>
      <c r="G41" s="59" t="s">
        <v>252</v>
      </c>
      <c r="H41" s="59"/>
      <c r="I41" s="43"/>
      <c r="J41" s="43"/>
      <c r="K41" s="43"/>
      <c r="L41" s="43"/>
      <c r="M41" s="43"/>
      <c r="N41" s="43"/>
      <c r="O41" s="43"/>
      <c r="P41" s="43"/>
      <c r="Q41" s="43"/>
      <c r="R41" s="43"/>
      <c r="S41" s="43"/>
      <c r="T41" s="43"/>
      <c r="U41" s="43"/>
      <c r="V41" s="43"/>
      <c r="W41" s="43"/>
      <c r="X41" s="43"/>
      <c r="Y41" s="43"/>
    </row>
    <row r="42">
      <c r="A42" s="138"/>
      <c r="B42" s="49"/>
      <c r="C42" s="147" t="s">
        <v>227</v>
      </c>
      <c r="D42" s="165">
        <f>'Ratios 2022'!D49</f>
        <v>6.023832606</v>
      </c>
      <c r="E42" s="165">
        <f>'Ratios 2023'!D49</f>
        <v>11.65619434</v>
      </c>
      <c r="F42" s="165">
        <f>'Ratios 2024'!D49</f>
        <v>12.46090195</v>
      </c>
      <c r="G42" s="182">
        <f>average(D42:F42)</f>
        <v>10.0469763</v>
      </c>
      <c r="H42" s="149" t="s">
        <v>228</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229</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230</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249</v>
      </c>
      <c r="E46" s="45" t="s">
        <v>250</v>
      </c>
      <c r="F46" s="45" t="s">
        <v>251</v>
      </c>
      <c r="G46" s="59" t="s">
        <v>252</v>
      </c>
      <c r="H46" s="59"/>
      <c r="I46" s="43"/>
      <c r="J46" s="43"/>
      <c r="K46" s="43"/>
      <c r="L46" s="43"/>
      <c r="M46" s="43"/>
      <c r="N46" s="43"/>
      <c r="O46" s="43"/>
      <c r="P46" s="43"/>
      <c r="Q46" s="43"/>
      <c r="R46" s="43"/>
      <c r="S46" s="43"/>
      <c r="T46" s="43"/>
      <c r="U46" s="43"/>
      <c r="V46" s="43"/>
      <c r="W46" s="43"/>
      <c r="X46" s="43"/>
      <c r="Y46" s="43"/>
    </row>
    <row r="47">
      <c r="A47" s="138"/>
      <c r="B47" s="49"/>
      <c r="C47" s="147" t="s">
        <v>233</v>
      </c>
      <c r="D47" s="148">
        <f>'Ratios 2022'!D54</f>
        <v>19.0806999</v>
      </c>
      <c r="E47" s="148">
        <f>'Ratios 2023'!D54</f>
        <v>3.15782605</v>
      </c>
      <c r="F47" s="148">
        <f>'Ratios 2024'!D54</f>
        <v>3.747522966</v>
      </c>
      <c r="G47" s="176">
        <f>average(D47:F47)</f>
        <v>8.662016307</v>
      </c>
      <c r="H47" s="149" t="s">
        <v>234</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235</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236</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249</v>
      </c>
      <c r="E51" s="45" t="s">
        <v>250</v>
      </c>
      <c r="F51" s="45" t="s">
        <v>251</v>
      </c>
      <c r="G51" s="59" t="s">
        <v>252</v>
      </c>
      <c r="H51" s="59"/>
      <c r="I51" s="43"/>
      <c r="J51" s="43"/>
      <c r="K51" s="43"/>
      <c r="L51" s="43"/>
      <c r="M51" s="43"/>
      <c r="N51" s="43"/>
      <c r="O51" s="43"/>
      <c r="P51" s="43"/>
      <c r="Q51" s="43"/>
      <c r="R51" s="43"/>
      <c r="S51" s="43"/>
      <c r="T51" s="43"/>
      <c r="U51" s="43"/>
      <c r="V51" s="43"/>
      <c r="W51" s="43"/>
      <c r="X51" s="43"/>
      <c r="Y51" s="43"/>
    </row>
    <row r="52">
      <c r="A52" s="138"/>
      <c r="B52" s="49"/>
      <c r="C52" s="147" t="s">
        <v>239</v>
      </c>
      <c r="D52" s="183">
        <f>'Ratios 2022'!D59</f>
        <v>0.6547800212</v>
      </c>
      <c r="E52" s="183">
        <f>'Ratios 2023'!D59</f>
        <v>0.5963060176</v>
      </c>
      <c r="F52" s="183">
        <f>'Ratios 2024'!D59</f>
        <v>0.6026622655</v>
      </c>
      <c r="G52" s="184">
        <f>average(D52:F52)</f>
        <v>0.6179161015</v>
      </c>
      <c r="H52" s="149" t="s">
        <v>240</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NONPROFIT FINANCE FUND</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NONPROFIT FINANCE FUND</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100000.0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2722916.0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1116538.0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3939454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9523472.0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2023349.0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1284312.0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12831133</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67887.0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25440.0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25440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25440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82</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83" t="s">
        <v>99</v>
      </c>
      <c r="D39" s="74"/>
      <c r="E39" s="48">
        <v>11854.0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100</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11854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16875768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NONPROFIT FINANCE FUND</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495741</v>
      </c>
      <c r="D3" s="99">
        <v>495741.0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1847161</v>
      </c>
      <c r="D7" s="99">
        <v>473238.0</v>
      </c>
      <c r="E7" s="99">
        <v>1073485.0</v>
      </c>
      <c r="F7" s="99">
        <v>300438.0</v>
      </c>
      <c r="G7" s="43"/>
      <c r="H7" s="43"/>
      <c r="I7" s="43"/>
      <c r="J7" s="43"/>
      <c r="K7" s="43"/>
      <c r="L7" s="43"/>
      <c r="M7" s="43"/>
      <c r="N7" s="43"/>
      <c r="O7" s="43"/>
      <c r="P7" s="43"/>
      <c r="Q7" s="43"/>
      <c r="R7" s="43"/>
      <c r="S7" s="43"/>
      <c r="T7" s="43"/>
      <c r="U7" s="43"/>
      <c r="V7" s="43"/>
      <c r="W7" s="43"/>
      <c r="X7" s="43"/>
      <c r="Y7" s="43"/>
      <c r="Z7" s="43"/>
    </row>
    <row r="8">
      <c r="A8" s="80">
        <v>6.0</v>
      </c>
      <c r="B8" s="96" t="s">
        <v>111</v>
      </c>
      <c r="C8" s="98">
        <f t="shared" si="1"/>
        <v>178158</v>
      </c>
      <c r="D8" s="99">
        <v>142526.0</v>
      </c>
      <c r="E8" s="99">
        <v>17816.0</v>
      </c>
      <c r="F8" s="99">
        <v>17816.0</v>
      </c>
      <c r="G8" s="43"/>
      <c r="H8" s="43"/>
      <c r="I8" s="100"/>
      <c r="J8" s="43"/>
      <c r="K8" s="43"/>
      <c r="L8" s="43"/>
      <c r="M8" s="43"/>
      <c r="N8" s="43"/>
      <c r="O8" s="43"/>
      <c r="P8" s="43"/>
      <c r="Q8" s="43"/>
      <c r="R8" s="43"/>
      <c r="S8" s="43"/>
      <c r="T8" s="43"/>
      <c r="U8" s="43"/>
      <c r="V8" s="43"/>
      <c r="W8" s="43"/>
      <c r="X8" s="43"/>
      <c r="Y8" s="43"/>
      <c r="Z8" s="43"/>
    </row>
    <row r="9">
      <c r="A9" s="101">
        <v>7.0</v>
      </c>
      <c r="B9" s="46" t="s">
        <v>112</v>
      </c>
      <c r="C9" s="98">
        <f t="shared" si="1"/>
        <v>11251013</v>
      </c>
      <c r="D9" s="99">
        <v>8328467.0</v>
      </c>
      <c r="E9" s="99">
        <v>2781469.0</v>
      </c>
      <c r="F9" s="99">
        <v>141077.0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540278</v>
      </c>
      <c r="D10" s="99">
        <v>392753.0</v>
      </c>
      <c r="E10" s="99">
        <v>137176.0</v>
      </c>
      <c r="F10" s="99">
        <v>10349.0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1339117</v>
      </c>
      <c r="D11" s="99">
        <v>980050.0</v>
      </c>
      <c r="E11" s="99">
        <v>335134.0</v>
      </c>
      <c r="F11" s="99">
        <v>23933.0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922071</v>
      </c>
      <c r="D12" s="99">
        <v>627686.0</v>
      </c>
      <c r="E12" s="99">
        <v>264354.0</v>
      </c>
      <c r="F12" s="99">
        <v>30031.0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760172</v>
      </c>
      <c r="D14" s="99">
        <v>409866.0</v>
      </c>
      <c r="E14" s="99">
        <v>342551.0</v>
      </c>
      <c r="F14" s="99">
        <v>7755.0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83884</v>
      </c>
      <c r="D15" s="99">
        <v>45228.0</v>
      </c>
      <c r="E15" s="99">
        <v>37800.0</v>
      </c>
      <c r="F15" s="99">
        <v>856.0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109404</v>
      </c>
      <c r="D16" s="99">
        <v>58988.0</v>
      </c>
      <c r="E16" s="99">
        <v>49300.0</v>
      </c>
      <c r="F16" s="99">
        <v>1116.0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3500</v>
      </c>
      <c r="D17" s="99">
        <v>3500.0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1054565</v>
      </c>
      <c r="D20" s="99">
        <v>945110.0</v>
      </c>
      <c r="E20" s="99">
        <v>85997.0</v>
      </c>
      <c r="F20" s="99">
        <v>23458.0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445</v>
      </c>
      <c r="D21" s="99">
        <v>230.0</v>
      </c>
      <c r="E21" s="99">
        <v>186.0</v>
      </c>
      <c r="F21" s="99">
        <v>29.0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277927</v>
      </c>
      <c r="D22" s="99">
        <v>148681.0</v>
      </c>
      <c r="E22" s="99">
        <v>114308.0</v>
      </c>
      <c r="F22" s="99">
        <v>14938.0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465080</v>
      </c>
      <c r="D23" s="99">
        <v>240655.0</v>
      </c>
      <c r="E23" s="99">
        <v>196293.0</v>
      </c>
      <c r="F23" s="99">
        <v>28132.0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1071618</v>
      </c>
      <c r="D25" s="99">
        <v>657503.0</v>
      </c>
      <c r="E25" s="99">
        <v>396748.0</v>
      </c>
      <c r="F25" s="99">
        <v>17367.0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294119</v>
      </c>
      <c r="D26" s="99">
        <v>151478.0</v>
      </c>
      <c r="E26" s="99">
        <v>123197.0</v>
      </c>
      <c r="F26" s="99">
        <v>19444.0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59403</v>
      </c>
      <c r="D28" s="99">
        <v>30594.0</v>
      </c>
      <c r="E28" s="99">
        <v>24882.0</v>
      </c>
      <c r="F28" s="99">
        <v>3927.0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2485344</v>
      </c>
      <c r="D29" s="99">
        <v>2485344.0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310151</v>
      </c>
      <c r="D31" s="99">
        <v>169054.0</v>
      </c>
      <c r="E31" s="99">
        <v>135418.0</v>
      </c>
      <c r="F31" s="99">
        <v>5679.0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151184</v>
      </c>
      <c r="D32" s="99">
        <v>92761.0</v>
      </c>
      <c r="E32" s="99">
        <v>55973.0</v>
      </c>
      <c r="F32" s="99">
        <v>2450.0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46" t="s">
        <v>137</v>
      </c>
      <c r="C34" s="98">
        <f t="shared" si="1"/>
        <v>997376</v>
      </c>
      <c r="D34" s="99">
        <v>997376.0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138</v>
      </c>
      <c r="C35" s="98">
        <f t="shared" si="1"/>
        <v>70758</v>
      </c>
      <c r="D35" s="99">
        <v>36442.0</v>
      </c>
      <c r="E35" s="99">
        <v>29638.0</v>
      </c>
      <c r="F35" s="99">
        <v>4678.0</v>
      </c>
      <c r="G35" s="43"/>
      <c r="H35" s="43"/>
      <c r="I35" s="43"/>
      <c r="J35" s="43"/>
      <c r="K35" s="43"/>
      <c r="L35" s="43"/>
      <c r="M35" s="43"/>
      <c r="N35" s="43"/>
      <c r="O35" s="43"/>
      <c r="P35" s="43"/>
      <c r="Q35" s="43"/>
      <c r="R35" s="43"/>
      <c r="S35" s="43"/>
      <c r="T35" s="43"/>
      <c r="U35" s="43"/>
      <c r="V35" s="43"/>
      <c r="W35" s="43"/>
      <c r="X35" s="43"/>
      <c r="Y35" s="43"/>
      <c r="Z35" s="43"/>
    </row>
    <row r="36">
      <c r="A36" s="45" t="s">
        <v>50</v>
      </c>
      <c r="B36" s="102" t="s">
        <v>139</v>
      </c>
      <c r="C36" s="98">
        <f t="shared" si="1"/>
        <v>23232</v>
      </c>
      <c r="D36" s="99">
        <v>14254.0</v>
      </c>
      <c r="E36" s="99">
        <v>8601.0</v>
      </c>
      <c r="F36" s="99">
        <v>377.0</v>
      </c>
      <c r="G36" s="43"/>
      <c r="H36" s="43"/>
      <c r="I36" s="43"/>
      <c r="J36" s="43"/>
      <c r="K36" s="43"/>
      <c r="L36" s="43"/>
      <c r="M36" s="43"/>
      <c r="N36" s="43"/>
      <c r="O36" s="43"/>
      <c r="P36" s="43"/>
      <c r="Q36" s="43"/>
      <c r="R36" s="43"/>
      <c r="S36" s="43"/>
      <c r="T36" s="43"/>
      <c r="U36" s="43"/>
      <c r="V36" s="43"/>
      <c r="W36" s="43"/>
      <c r="X36" s="43"/>
      <c r="Y36" s="43"/>
      <c r="Z36" s="43"/>
    </row>
    <row r="37">
      <c r="A37" s="45" t="s">
        <v>52</v>
      </c>
      <c r="B37" s="102" t="s">
        <v>140</v>
      </c>
      <c r="C37" s="98">
        <f t="shared" si="1"/>
        <v>1936</v>
      </c>
      <c r="D37" s="99">
        <v>997.0</v>
      </c>
      <c r="E37" s="99">
        <v>811.0</v>
      </c>
      <c r="F37" s="99">
        <v>128.0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3">
        <f t="shared" ref="C40:F40" si="2">sum(C3:C39)</f>
        <v>24793637</v>
      </c>
      <c r="D40" s="103">
        <f t="shared" si="2"/>
        <v>17928522</v>
      </c>
      <c r="E40" s="103">
        <f t="shared" si="2"/>
        <v>6211137</v>
      </c>
      <c r="F40" s="103">
        <f t="shared" si="2"/>
        <v>653978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NONPROFIT FINANCE FUND</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143</v>
      </c>
      <c r="B2" s="45">
        <v>1.0</v>
      </c>
      <c r="C2" s="46" t="s">
        <v>144</v>
      </c>
      <c r="D2" s="110"/>
      <c r="E2" s="111">
        <v>1.6881157E7</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2"/>
      <c r="E3" s="111">
        <v>3.4375457E7</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0"/>
      <c r="E4" s="111">
        <v>1472122.0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2"/>
      <c r="E5" s="111">
        <v>636665.0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0"/>
      <c r="E10" s="111">
        <v>355699.0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1">
        <v>4323560.0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1">
        <v>2900859.0</v>
      </c>
      <c r="E12" s="108">
        <f>D11-D12</f>
        <v>1422701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2"/>
      <c r="E14" s="111">
        <v>17345.0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2"/>
      <c r="E15" s="111">
        <v>2.04040034E8</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2"/>
      <c r="E17" s="111">
        <v>5234654.0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3"/>
      <c r="E18" s="114">
        <f>sum(E2:E17)</f>
        <v>264435834</v>
      </c>
      <c r="F18" s="43"/>
      <c r="G18" s="43"/>
      <c r="H18" s="43"/>
      <c r="I18" s="43"/>
      <c r="J18" s="43"/>
      <c r="K18" s="43"/>
      <c r="L18" s="43"/>
      <c r="M18" s="43"/>
      <c r="N18" s="43"/>
      <c r="O18" s="43"/>
      <c r="P18" s="43"/>
      <c r="Q18" s="43"/>
      <c r="R18" s="43"/>
      <c r="S18" s="43"/>
      <c r="T18" s="43"/>
      <c r="U18" s="43"/>
      <c r="V18" s="43"/>
      <c r="W18" s="43"/>
      <c r="X18" s="43"/>
      <c r="Y18" s="43"/>
      <c r="Z18" s="43"/>
    </row>
    <row r="19">
      <c r="A19" s="44" t="s">
        <v>163</v>
      </c>
      <c r="B19" s="115">
        <v>17.0</v>
      </c>
      <c r="C19" s="116" t="s">
        <v>164</v>
      </c>
      <c r="D19" s="117"/>
      <c r="E19" s="111">
        <v>2075719.0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165</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166</v>
      </c>
      <c r="D21" s="117"/>
      <c r="E21" s="111">
        <v>739749.0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167</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168</v>
      </c>
      <c r="D23" s="117"/>
      <c r="E23" s="118">
        <v>86242.0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169</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170</v>
      </c>
      <c r="D25" s="121"/>
      <c r="E25" s="118">
        <v>9.7169513E7</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171</v>
      </c>
      <c r="D26" s="117"/>
      <c r="E26" s="118">
        <v>7.5977788E7</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172</v>
      </c>
      <c r="D27" s="117"/>
      <c r="E27" s="118">
        <v>6646559.0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173</v>
      </c>
      <c r="D28" s="125"/>
      <c r="E28" s="126">
        <f>sum(E19:E27)</f>
        <v>182695570</v>
      </c>
      <c r="F28" s="43"/>
      <c r="G28" s="43"/>
      <c r="H28" s="43"/>
      <c r="I28" s="43"/>
      <c r="J28" s="43"/>
      <c r="K28" s="43"/>
      <c r="L28" s="43"/>
      <c r="M28" s="43"/>
      <c r="N28" s="43"/>
      <c r="O28" s="43"/>
      <c r="P28" s="43"/>
      <c r="Q28" s="43"/>
      <c r="R28" s="43"/>
      <c r="S28" s="43"/>
      <c r="T28" s="43"/>
      <c r="U28" s="43"/>
      <c r="V28" s="43"/>
      <c r="W28" s="43"/>
      <c r="X28" s="43"/>
      <c r="Y28" s="43"/>
      <c r="Z28" s="43"/>
    </row>
    <row r="29">
      <c r="A29" s="65" t="s">
        <v>174</v>
      </c>
      <c r="B29" s="127"/>
      <c r="C29" s="128" t="s">
        <v>175</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176</v>
      </c>
      <c r="D30" s="117"/>
      <c r="E30" s="111">
        <v>5.1352079E7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177</v>
      </c>
      <c r="D31" s="117"/>
      <c r="E31" s="111">
        <v>3.0388185E7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178</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179</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180</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181</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182</v>
      </c>
      <c r="D36" s="131"/>
      <c r="E36" s="126">
        <f>sum(E30:E35)</f>
        <v>81740264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183</v>
      </c>
      <c r="D37" s="135"/>
      <c r="E37" s="136">
        <f>E36+E28</f>
        <v>264435834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NONPROFIT FINANCE FUND</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184</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185</v>
      </c>
      <c r="C3" s="144" t="s">
        <v>186</v>
      </c>
      <c r="D3" s="145">
        <f>'Expenses 2022'!C40</f>
        <v>24793637</v>
      </c>
      <c r="E3" s="146"/>
      <c r="F3" s="43"/>
      <c r="G3" s="43"/>
      <c r="H3" s="43"/>
      <c r="I3" s="43"/>
      <c r="J3" s="43"/>
      <c r="K3" s="43"/>
      <c r="L3" s="43"/>
      <c r="M3" s="43"/>
      <c r="N3" s="43"/>
      <c r="O3" s="43"/>
      <c r="P3" s="43"/>
      <c r="Q3" s="43"/>
      <c r="R3" s="43"/>
      <c r="S3" s="43"/>
      <c r="T3" s="43"/>
      <c r="U3" s="43"/>
      <c r="V3" s="43"/>
      <c r="W3" s="43"/>
      <c r="X3" s="43"/>
      <c r="Y3" s="43"/>
    </row>
    <row r="4">
      <c r="A4" s="138"/>
      <c r="B4" s="49"/>
      <c r="C4" s="144" t="s">
        <v>187</v>
      </c>
      <c r="D4" s="145">
        <f>'Expenses 2022'!C31</f>
        <v>310151</v>
      </c>
      <c r="E4" s="146"/>
      <c r="F4" s="43"/>
      <c r="G4" s="43"/>
      <c r="H4" s="43"/>
      <c r="I4" s="43"/>
      <c r="J4" s="43"/>
      <c r="K4" s="43"/>
      <c r="L4" s="43"/>
      <c r="M4" s="43"/>
      <c r="N4" s="43"/>
      <c r="O4" s="43"/>
      <c r="P4" s="43"/>
      <c r="Q4" s="43"/>
      <c r="R4" s="43"/>
      <c r="S4" s="43"/>
      <c r="T4" s="43"/>
      <c r="U4" s="43"/>
      <c r="V4" s="43"/>
      <c r="W4" s="43"/>
      <c r="X4" s="43"/>
      <c r="Y4" s="43"/>
    </row>
    <row r="5">
      <c r="A5" s="138"/>
      <c r="B5" s="49"/>
      <c r="C5" s="144" t="s">
        <v>188</v>
      </c>
      <c r="D5" s="145">
        <f>D3-D4</f>
        <v>24483486</v>
      </c>
      <c r="E5" s="146"/>
      <c r="F5" s="43"/>
      <c r="G5" s="43"/>
      <c r="H5" s="43"/>
      <c r="I5" s="43"/>
      <c r="J5" s="43"/>
      <c r="K5" s="43"/>
      <c r="L5" s="43"/>
      <c r="M5" s="43"/>
      <c r="N5" s="43"/>
      <c r="O5" s="43"/>
      <c r="P5" s="43"/>
      <c r="Q5" s="43"/>
      <c r="R5" s="43"/>
      <c r="S5" s="43"/>
      <c r="T5" s="43"/>
      <c r="U5" s="43"/>
      <c r="V5" s="43"/>
      <c r="W5" s="43"/>
      <c r="X5" s="43"/>
      <c r="Y5" s="43"/>
    </row>
    <row r="6">
      <c r="A6" s="138"/>
      <c r="B6" s="49"/>
      <c r="C6" s="144" t="s">
        <v>189</v>
      </c>
      <c r="D6" s="145">
        <f>D5/12</f>
        <v>2040290.5</v>
      </c>
      <c r="E6" s="146"/>
      <c r="F6" s="43"/>
      <c r="G6" s="43"/>
      <c r="H6" s="43"/>
      <c r="I6" s="43"/>
      <c r="J6" s="43"/>
      <c r="K6" s="43"/>
      <c r="L6" s="43"/>
      <c r="M6" s="43"/>
      <c r="N6" s="43"/>
      <c r="O6" s="43"/>
      <c r="P6" s="43"/>
      <c r="Q6" s="43"/>
      <c r="R6" s="43"/>
      <c r="S6" s="43"/>
      <c r="T6" s="43"/>
      <c r="U6" s="43"/>
      <c r="V6" s="43"/>
      <c r="W6" s="43"/>
      <c r="X6" s="43"/>
      <c r="Y6" s="43"/>
    </row>
    <row r="7">
      <c r="A7" s="138"/>
      <c r="B7" s="49"/>
      <c r="C7" s="144" t="s">
        <v>190</v>
      </c>
      <c r="D7" s="75">
        <f>'Balance Sheet 2022'!E2+'Balance Sheet 2022'!E3</f>
        <v>51256614</v>
      </c>
      <c r="E7" s="146"/>
      <c r="F7" s="43"/>
      <c r="G7" s="43"/>
      <c r="H7" s="43"/>
      <c r="I7" s="43"/>
      <c r="J7" s="43"/>
      <c r="K7" s="43"/>
      <c r="L7" s="43"/>
      <c r="M7" s="43"/>
      <c r="N7" s="43"/>
      <c r="O7" s="43"/>
      <c r="P7" s="43"/>
      <c r="Q7" s="43"/>
      <c r="R7" s="43"/>
      <c r="S7" s="43"/>
      <c r="T7" s="43"/>
      <c r="U7" s="43"/>
      <c r="V7" s="43"/>
      <c r="W7" s="43"/>
      <c r="X7" s="43"/>
      <c r="Y7" s="43"/>
    </row>
    <row r="8">
      <c r="A8" s="138"/>
      <c r="B8" s="49"/>
      <c r="C8" s="147" t="s">
        <v>184</v>
      </c>
      <c r="D8" s="148">
        <f>D7/D6</f>
        <v>25.12221372</v>
      </c>
      <c r="E8" s="149" t="s">
        <v>191</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192</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193</v>
      </c>
      <c r="C11" s="144" t="s">
        <v>194</v>
      </c>
      <c r="D11" s="75">
        <f>'Balance Sheet 2022'!E30</f>
        <v>51352079</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195</v>
      </c>
      <c r="D12" s="75">
        <f>'Expenses 2022'!C40</f>
        <v>24793637</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196</v>
      </c>
      <c r="D13" s="145">
        <f>D12/12</f>
        <v>2066136.417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192</v>
      </c>
      <c r="D14" s="148">
        <f>D11/D13</f>
        <v>24.85415706</v>
      </c>
      <c r="E14" s="149" t="s">
        <v>191</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197</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198</v>
      </c>
      <c r="C17" s="144" t="s">
        <v>199</v>
      </c>
      <c r="D17" s="75">
        <f>sum('Balance Sheet 2022'!E13:E15)</f>
        <v>204057379</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195</v>
      </c>
      <c r="D18" s="75">
        <f>'Expenses 2022'!C40</f>
        <v>24793637</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196</v>
      </c>
      <c r="D19" s="145">
        <f>D18/12</f>
        <v>2066136.417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200</v>
      </c>
      <c r="D20" s="148">
        <f>D17/D19</f>
        <v>98.76278127</v>
      </c>
      <c r="E20" s="149" t="s">
        <v>191</v>
      </c>
      <c r="F20" s="43"/>
      <c r="G20" s="43"/>
      <c r="H20" s="43"/>
      <c r="I20" s="43"/>
      <c r="J20" s="43"/>
      <c r="K20" s="43"/>
      <c r="L20" s="43"/>
      <c r="M20" s="43"/>
      <c r="N20" s="43"/>
      <c r="O20" s="43"/>
      <c r="P20" s="43"/>
      <c r="Q20" s="43"/>
      <c r="R20" s="43"/>
      <c r="S20" s="43"/>
      <c r="T20" s="43"/>
      <c r="U20" s="43"/>
      <c r="V20" s="43"/>
      <c r="W20" s="43"/>
      <c r="X20" s="43"/>
      <c r="Y20" s="43"/>
    </row>
    <row r="21">
      <c r="A21" s="138"/>
      <c r="B21" s="49"/>
      <c r="C21" s="153" t="s">
        <v>201</v>
      </c>
      <c r="D21" s="154">
        <f>D20+D8</f>
        <v>123.884995</v>
      </c>
      <c r="E21" s="155" t="s">
        <v>191</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202</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203</v>
      </c>
      <c r="C24" s="159"/>
      <c r="D24" s="160">
        <f>max('Revenues 2022'!E2:E7,'Revenues 2022'!F10:F15)</f>
        <v>9523472</v>
      </c>
      <c r="E24" s="161" t="s">
        <v>204</v>
      </c>
      <c r="F24" s="43"/>
      <c r="G24" s="43"/>
      <c r="H24" s="43"/>
      <c r="I24" s="43"/>
      <c r="J24" s="43"/>
      <c r="K24" s="43"/>
      <c r="L24" s="43"/>
      <c r="M24" s="43"/>
      <c r="N24" s="43"/>
      <c r="O24" s="43"/>
      <c r="P24" s="43"/>
      <c r="Q24" s="43"/>
      <c r="R24" s="43"/>
      <c r="S24" s="43"/>
      <c r="T24" s="43"/>
      <c r="U24" s="43"/>
      <c r="V24" s="43"/>
      <c r="W24" s="43"/>
      <c r="X24" s="43"/>
      <c r="Y24" s="43"/>
    </row>
    <row r="25">
      <c r="A25" s="138"/>
      <c r="B25" s="49"/>
      <c r="C25" s="144" t="s">
        <v>205</v>
      </c>
      <c r="D25" s="145">
        <f>'Revenues 2022'!F44</f>
        <v>16875768</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202</v>
      </c>
      <c r="D26" s="162">
        <f>D24/D25</f>
        <v>0.5643282131</v>
      </c>
      <c r="E26" s="149" t="s">
        <v>206</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207</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208</v>
      </c>
      <c r="C29" s="144" t="s">
        <v>209</v>
      </c>
      <c r="D29" s="75">
        <f>SUM('Expenses 2022'!C7:C9)</f>
        <v>13276332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210</v>
      </c>
      <c r="D30" s="75">
        <f>SUM('Expenses 2022'!C10:C12)</f>
        <v>2801466</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211</v>
      </c>
      <c r="D31" s="75">
        <f>sum(D29:D30)</f>
        <v>16077798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186</v>
      </c>
      <c r="D32" s="75">
        <f>'Expenses 2022'!C40</f>
        <v>24793637</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212</v>
      </c>
      <c r="D33" s="162">
        <f>D31/D32</f>
        <v>0.6484646847</v>
      </c>
      <c r="E33" s="149" t="s">
        <v>213</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214</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215</v>
      </c>
      <c r="C36" s="144" t="s">
        <v>216</v>
      </c>
      <c r="D36" s="75">
        <f>SUM('Expenses 2022'!C10:C11)</f>
        <v>1879395</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209</v>
      </c>
      <c r="D37" s="75">
        <f>SUM('Expenses 2022'!C7:C9)</f>
        <v>13276332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214</v>
      </c>
      <c r="D38" s="162">
        <f>D36/D37</f>
        <v>0.1415598073</v>
      </c>
      <c r="E38" s="149" t="s">
        <v>217</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218</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219</v>
      </c>
      <c r="C41" s="147" t="s">
        <v>220</v>
      </c>
      <c r="D41" s="75">
        <f>'Expenses 2022'!D40</f>
        <v>17928522</v>
      </c>
      <c r="E41" s="164">
        <f t="shared" ref="E41:E44" si="1">D41/$D$44</f>
        <v>0.7231098043</v>
      </c>
      <c r="F41" s="43"/>
      <c r="G41" s="43"/>
      <c r="H41" s="43"/>
      <c r="I41" s="43"/>
      <c r="J41" s="43"/>
      <c r="K41" s="43"/>
      <c r="L41" s="43"/>
      <c r="M41" s="43"/>
      <c r="N41" s="43"/>
      <c r="O41" s="43"/>
      <c r="P41" s="43"/>
      <c r="Q41" s="43"/>
      <c r="R41" s="43"/>
      <c r="S41" s="43"/>
      <c r="T41" s="43"/>
      <c r="U41" s="43"/>
      <c r="V41" s="43"/>
      <c r="W41" s="43"/>
      <c r="X41" s="43"/>
      <c r="Y41" s="43"/>
    </row>
    <row r="42">
      <c r="A42" s="138"/>
      <c r="B42" s="49"/>
      <c r="C42" s="147" t="s">
        <v>221</v>
      </c>
      <c r="D42" s="145">
        <f>'Expenses 2022'!E40</f>
        <v>6211137</v>
      </c>
      <c r="E42" s="164">
        <f t="shared" si="1"/>
        <v>0.2505133474</v>
      </c>
      <c r="F42" s="43"/>
      <c r="G42" s="43"/>
      <c r="H42" s="43"/>
      <c r="I42" s="43"/>
      <c r="J42" s="43"/>
      <c r="K42" s="43"/>
      <c r="L42" s="43"/>
      <c r="M42" s="43"/>
      <c r="N42" s="43"/>
      <c r="O42" s="43"/>
      <c r="P42" s="43"/>
      <c r="Q42" s="43"/>
      <c r="R42" s="43"/>
      <c r="S42" s="43"/>
      <c r="T42" s="43"/>
      <c r="U42" s="43"/>
      <c r="V42" s="43"/>
      <c r="W42" s="43"/>
      <c r="X42" s="43"/>
      <c r="Y42" s="43"/>
    </row>
    <row r="43">
      <c r="A43" s="138"/>
      <c r="B43" s="49"/>
      <c r="C43" s="147" t="s">
        <v>222</v>
      </c>
      <c r="D43" s="145">
        <f>'Expenses 2022'!F40</f>
        <v>653978</v>
      </c>
      <c r="E43" s="164">
        <f t="shared" si="1"/>
        <v>0.02637684822</v>
      </c>
      <c r="F43" s="43"/>
      <c r="G43" s="43"/>
      <c r="H43" s="43"/>
      <c r="I43" s="43"/>
      <c r="J43" s="43"/>
      <c r="K43" s="43"/>
      <c r="L43" s="43"/>
      <c r="M43" s="43"/>
      <c r="N43" s="43"/>
      <c r="O43" s="43"/>
      <c r="P43" s="43"/>
      <c r="Q43" s="43"/>
      <c r="R43" s="43"/>
      <c r="S43" s="43"/>
      <c r="T43" s="43"/>
      <c r="U43" s="43"/>
      <c r="V43" s="43"/>
      <c r="W43" s="43"/>
      <c r="X43" s="43"/>
      <c r="Y43" s="43"/>
    </row>
    <row r="44">
      <c r="A44" s="138"/>
      <c r="B44" s="49"/>
      <c r="C44" s="144" t="s">
        <v>186</v>
      </c>
      <c r="D44" s="145">
        <f>sum(D41:D43)</f>
        <v>24793637</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223</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224</v>
      </c>
      <c r="C47" s="144" t="s">
        <v>225</v>
      </c>
      <c r="D47" s="145">
        <f>'Revenues 2022'!F9</f>
        <v>3939454</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226</v>
      </c>
      <c r="D48" s="145">
        <f>'Expenses 2022'!F40</f>
        <v>653978</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227</v>
      </c>
      <c r="D49" s="165">
        <f>if(D48=0, "$0",D47/D48)</f>
        <v>6.023832606</v>
      </c>
      <c r="E49" s="149" t="s">
        <v>228</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229</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230</v>
      </c>
      <c r="C52" s="144" t="s">
        <v>231</v>
      </c>
      <c r="D52" s="145">
        <f>sum('Balance Sheet 2022'!E2:E10)</f>
        <v>53721100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232</v>
      </c>
      <c r="D53" s="145">
        <f>sum('Balance Sheet 2022'!E19:E22)</f>
        <v>2815468</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233</v>
      </c>
      <c r="D54" s="167">
        <f>D52/D53</f>
        <v>19.0806999</v>
      </c>
      <c r="E54" s="149" t="s">
        <v>234</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235</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236</v>
      </c>
      <c r="C57" s="144" t="s">
        <v>237</v>
      </c>
      <c r="D57" s="145">
        <f>sum('Balance Sheet 2022'!E25:E26)</f>
        <v>173147301</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238</v>
      </c>
      <c r="D58" s="145">
        <f>'Balance Sheet 2022'!E18</f>
        <v>264435834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239</v>
      </c>
      <c r="D59" s="168">
        <f>D57/D58</f>
        <v>0.6547800212</v>
      </c>
      <c r="E59" s="149" t="s">
        <v>240</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NONPROFIT FINANCE FUND</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4916858.0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5580291.0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10497149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9277069.0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66</v>
      </c>
      <c r="D11" s="61"/>
      <c r="E11" s="61"/>
      <c r="F11" s="62">
        <v>2536473.0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t="s">
        <v>65</v>
      </c>
      <c r="D12" s="61"/>
      <c r="E12" s="61"/>
      <c r="F12" s="62">
        <v>1654280.0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13467822</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627888.0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25440.0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25440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25440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24618299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NONPROFIT FINANCE FUND</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912000</v>
      </c>
      <c r="D3" s="99">
        <v>912000.0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1064639</v>
      </c>
      <c r="D7" s="99">
        <v>471978.0</v>
      </c>
      <c r="E7" s="99">
        <v>398805.0</v>
      </c>
      <c r="F7" s="99">
        <v>193856.0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13520404</v>
      </c>
      <c r="D9" s="99">
        <v>9240755.0</v>
      </c>
      <c r="E9" s="99">
        <v>3949853.0</v>
      </c>
      <c r="F9" s="99">
        <v>329796.0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272717</v>
      </c>
      <c r="D10" s="99">
        <v>45552.0</v>
      </c>
      <c r="E10" s="99">
        <v>209901.0</v>
      </c>
      <c r="F10" s="99">
        <v>17264.0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2154330</v>
      </c>
      <c r="D11" s="99">
        <v>1584375.0</v>
      </c>
      <c r="E11" s="99">
        <v>517544.0</v>
      </c>
      <c r="F11" s="99">
        <v>52411.0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1065033</v>
      </c>
      <c r="D12" s="99">
        <v>710101.0</v>
      </c>
      <c r="E12" s="99">
        <v>317787.0</v>
      </c>
      <c r="F12" s="99">
        <v>37145.0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644565</v>
      </c>
      <c r="D14" s="99">
        <v>1260.0</v>
      </c>
      <c r="E14" s="99">
        <v>549605.0</v>
      </c>
      <c r="F14" s="99">
        <v>93700.0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52464</v>
      </c>
      <c r="D15" s="99">
        <v>6360.0</v>
      </c>
      <c r="E15" s="99">
        <v>46104.0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131515</v>
      </c>
      <c r="D16" s="99">
        <v>112315.0</v>
      </c>
      <c r="E16" s="99">
        <v>2400.0</v>
      </c>
      <c r="F16" s="99">
        <v>16800.0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1139182</v>
      </c>
      <c r="D20" s="99">
        <v>1110042.0</v>
      </c>
      <c r="E20" s="99">
        <v>14550.0</v>
      </c>
      <c r="F20" s="99">
        <v>14590.0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50</v>
      </c>
      <c r="D21" s="99">
        <v>0.0</v>
      </c>
      <c r="E21" s="99">
        <v>50.0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189377</v>
      </c>
      <c r="D22" s="99">
        <v>101696.0</v>
      </c>
      <c r="E22" s="99">
        <v>78372.0</v>
      </c>
      <c r="F22" s="99">
        <v>9309.0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431589</v>
      </c>
      <c r="D23" s="99">
        <v>154523.0</v>
      </c>
      <c r="E23" s="99">
        <v>257876.0</v>
      </c>
      <c r="F23" s="99">
        <v>19190.0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978680</v>
      </c>
      <c r="D25" s="99">
        <v>476475.0</v>
      </c>
      <c r="E25" s="99">
        <v>440825.0</v>
      </c>
      <c r="F25" s="99">
        <v>61380.0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264513</v>
      </c>
      <c r="D26" s="99">
        <v>169434.0</v>
      </c>
      <c r="E26" s="99">
        <v>78587.0</v>
      </c>
      <c r="F26" s="99">
        <v>16492.0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84799</v>
      </c>
      <c r="D28" s="99">
        <v>58848.0</v>
      </c>
      <c r="E28" s="99">
        <v>20254.0</v>
      </c>
      <c r="F28" s="99">
        <v>5697.0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3029802</v>
      </c>
      <c r="D29" s="99">
        <v>3029802.0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268946</v>
      </c>
      <c r="D31" s="99">
        <v>130204.0</v>
      </c>
      <c r="E31" s="99">
        <v>121666.0</v>
      </c>
      <c r="F31" s="99">
        <v>17076.0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156622</v>
      </c>
      <c r="D32" s="99">
        <v>76369.0</v>
      </c>
      <c r="E32" s="99">
        <v>70184.0</v>
      </c>
      <c r="F32" s="99">
        <v>10069.0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46" t="s">
        <v>242</v>
      </c>
      <c r="C34" s="98">
        <f t="shared" si="1"/>
        <v>59879</v>
      </c>
      <c r="D34" s="99">
        <v>33785.0</v>
      </c>
      <c r="E34" s="99">
        <v>23519.0</v>
      </c>
      <c r="F34" s="99">
        <v>2575.0</v>
      </c>
      <c r="G34" s="43"/>
      <c r="H34" s="43"/>
      <c r="I34" s="43"/>
      <c r="J34" s="43"/>
      <c r="K34" s="43"/>
      <c r="L34" s="43"/>
      <c r="M34" s="43"/>
      <c r="N34" s="43"/>
      <c r="O34" s="43"/>
      <c r="P34" s="43"/>
      <c r="Q34" s="43"/>
      <c r="R34" s="43"/>
      <c r="S34" s="43"/>
      <c r="T34" s="43"/>
      <c r="U34" s="43"/>
      <c r="V34" s="43"/>
      <c r="W34" s="43"/>
      <c r="X34" s="43"/>
      <c r="Y34" s="43"/>
      <c r="Z34" s="43"/>
    </row>
    <row r="35">
      <c r="A35" s="45" t="s">
        <v>48</v>
      </c>
      <c r="B35" s="102" t="s">
        <v>243</v>
      </c>
      <c r="C35" s="98">
        <f t="shared" si="1"/>
        <v>29018</v>
      </c>
      <c r="D35" s="99">
        <v>11112.0</v>
      </c>
      <c r="E35" s="99">
        <v>16082.0</v>
      </c>
      <c r="F35" s="99">
        <v>1824.0</v>
      </c>
      <c r="G35" s="43"/>
      <c r="H35" s="43"/>
      <c r="I35" s="43"/>
      <c r="J35" s="43"/>
      <c r="K35" s="43"/>
      <c r="L35" s="43"/>
      <c r="M35" s="43"/>
      <c r="N35" s="43"/>
      <c r="O35" s="43"/>
      <c r="P35" s="43"/>
      <c r="Q35" s="43"/>
      <c r="R35" s="43"/>
      <c r="S35" s="43"/>
      <c r="T35" s="43"/>
      <c r="U35" s="43"/>
      <c r="V35" s="43"/>
      <c r="W35" s="43"/>
      <c r="X35" s="43"/>
      <c r="Y35" s="43"/>
      <c r="Z35" s="43"/>
    </row>
    <row r="36">
      <c r="A36" s="45" t="s">
        <v>50</v>
      </c>
      <c r="B36" s="102" t="s">
        <v>139</v>
      </c>
      <c r="C36" s="98">
        <f t="shared" si="1"/>
        <v>19470</v>
      </c>
      <c r="D36" s="99">
        <v>9426.0</v>
      </c>
      <c r="E36" s="99">
        <v>8808.0</v>
      </c>
      <c r="F36" s="99">
        <v>1236.0</v>
      </c>
      <c r="G36" s="43"/>
      <c r="H36" s="43"/>
      <c r="I36" s="43"/>
      <c r="J36" s="43"/>
      <c r="K36" s="43"/>
      <c r="L36" s="43"/>
      <c r="M36" s="43"/>
      <c r="N36" s="43"/>
      <c r="O36" s="43"/>
      <c r="P36" s="43"/>
      <c r="Q36" s="43"/>
      <c r="R36" s="43"/>
      <c r="S36" s="43"/>
      <c r="T36" s="43"/>
      <c r="U36" s="43"/>
      <c r="V36" s="43"/>
      <c r="W36" s="43"/>
      <c r="X36" s="43"/>
      <c r="Y36" s="43"/>
      <c r="Z36" s="43"/>
    </row>
    <row r="37">
      <c r="A37" s="45" t="s">
        <v>52</v>
      </c>
      <c r="B37" s="102" t="s">
        <v>244</v>
      </c>
      <c r="C37" s="98">
        <f t="shared" si="1"/>
        <v>16685</v>
      </c>
      <c r="D37" s="99">
        <v>1626.0</v>
      </c>
      <c r="E37" s="99">
        <v>14905.0</v>
      </c>
      <c r="F37" s="99">
        <v>154.0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-312739</v>
      </c>
      <c r="D38" s="99">
        <v>-312739.0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3">
        <f t="shared" ref="C40:F40" si="2">sum(C3:C39)</f>
        <v>26173540</v>
      </c>
      <c r="D40" s="103">
        <f t="shared" si="2"/>
        <v>18135299</v>
      </c>
      <c r="E40" s="103">
        <f t="shared" si="2"/>
        <v>7137677</v>
      </c>
      <c r="F40" s="103">
        <f t="shared" si="2"/>
        <v>900564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NONPROFIT FINANCE FUND</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143</v>
      </c>
      <c r="B2" s="45">
        <v>1.0</v>
      </c>
      <c r="C2" s="46" t="s">
        <v>144</v>
      </c>
      <c r="D2" s="110"/>
      <c r="E2" s="111">
        <v>2.6546735E7</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2"/>
      <c r="E3" s="111">
        <v>1.7452391E7</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0"/>
      <c r="E4" s="111">
        <v>1351149.0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2"/>
      <c r="E5" s="111">
        <v>2856766.0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0"/>
      <c r="E10" s="111">
        <v>370675.0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1">
        <v>4369119.0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1">
        <v>3169808.0</v>
      </c>
      <c r="E12" s="108">
        <f>D11-D12</f>
        <v>1199311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2"/>
      <c r="E14" s="111">
        <v>17345.0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2"/>
      <c r="E15" s="111">
        <v>1.97751187E8</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2"/>
      <c r="E17" s="111">
        <v>4810816.0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3"/>
      <c r="E18" s="114">
        <f>sum(E2:E17)</f>
        <v>252356375</v>
      </c>
      <c r="F18" s="43"/>
      <c r="G18" s="43"/>
      <c r="H18" s="43"/>
      <c r="I18" s="43"/>
      <c r="J18" s="43"/>
      <c r="K18" s="43"/>
      <c r="L18" s="43"/>
      <c r="M18" s="43"/>
      <c r="N18" s="43"/>
      <c r="O18" s="43"/>
      <c r="P18" s="43"/>
      <c r="Q18" s="43"/>
      <c r="R18" s="43"/>
      <c r="S18" s="43"/>
      <c r="T18" s="43"/>
      <c r="U18" s="43"/>
      <c r="V18" s="43"/>
      <c r="W18" s="43"/>
      <c r="X18" s="43"/>
      <c r="Y18" s="43"/>
      <c r="Z18" s="43"/>
    </row>
    <row r="19">
      <c r="A19" s="44" t="s">
        <v>163</v>
      </c>
      <c r="B19" s="115">
        <v>17.0</v>
      </c>
      <c r="C19" s="116" t="s">
        <v>164</v>
      </c>
      <c r="D19" s="117"/>
      <c r="E19" s="111">
        <v>1.1282695E7</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165</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166</v>
      </c>
      <c r="D21" s="117"/>
      <c r="E21" s="111">
        <v>4100583.0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167</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168</v>
      </c>
      <c r="D23" s="117"/>
      <c r="E23" s="118">
        <v>86242.0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169</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170</v>
      </c>
      <c r="D25" s="121"/>
      <c r="E25" s="118">
        <v>1.00942937E8</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171</v>
      </c>
      <c r="D26" s="117"/>
      <c r="E26" s="118">
        <v>4.9538688E7</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172</v>
      </c>
      <c r="D27" s="117"/>
      <c r="E27" s="118">
        <v>6220839.0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173</v>
      </c>
      <c r="D28" s="125"/>
      <c r="E28" s="126">
        <f>sum(E19:E27)</f>
        <v>172171984</v>
      </c>
      <c r="F28" s="43"/>
      <c r="G28" s="43"/>
      <c r="H28" s="43"/>
      <c r="I28" s="43"/>
      <c r="J28" s="43"/>
      <c r="K28" s="43"/>
      <c r="L28" s="43"/>
      <c r="M28" s="43"/>
      <c r="N28" s="43"/>
      <c r="O28" s="43"/>
      <c r="P28" s="43"/>
      <c r="Q28" s="43"/>
      <c r="R28" s="43"/>
      <c r="S28" s="43"/>
      <c r="T28" s="43"/>
      <c r="U28" s="43"/>
      <c r="V28" s="43"/>
      <c r="W28" s="43"/>
      <c r="X28" s="43"/>
      <c r="Y28" s="43"/>
      <c r="Z28" s="43"/>
    </row>
    <row r="29">
      <c r="A29" s="65" t="s">
        <v>174</v>
      </c>
      <c r="B29" s="127"/>
      <c r="C29" s="128" t="s">
        <v>175</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176</v>
      </c>
      <c r="D30" s="117"/>
      <c r="E30" s="111">
        <v>4.7989318E7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177</v>
      </c>
      <c r="D31" s="117"/>
      <c r="E31" s="111">
        <v>3.2195073E7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178</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179</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180</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181</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182</v>
      </c>
      <c r="D36" s="131"/>
      <c r="E36" s="126">
        <f>sum(E30:E35)</f>
        <v>80184391</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183</v>
      </c>
      <c r="D37" s="135"/>
      <c r="E37" s="136">
        <f>E36+E28</f>
        <v>252356375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