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<sst xmlns="http://schemas.openxmlformats.org/spreadsheetml/2006/main" count="872" uniqueCount="258">
  <si>
    <t>TAVON LEARNING CENTER</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</si>
  <si>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</si>
  <si>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</si>
  <si>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</si>
  <si>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</si>
  <si>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</si>
  <si>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</si>
  <si>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</si>
  <si>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</si>
  <si>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</si>
  <si>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</si>
  <si>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</si>
  <si>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</si>
  <si>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</si>
  <si>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</si>
  <si>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</si>
  <si>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</si>
  <si>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</si>
  <si>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</si>
  <si>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</si>
  <si>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</si>
  <si>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</si>
  <si>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</si>
  <si>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</si>
  <si>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</si>
  <si>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</si>
  <si>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</si>
  <si>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</si>
  <si>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</si>
  <si>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</si>
  <si>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</si>
  <si>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</si>
  <si>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</si>
  <si>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</si>
  <si>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</si>
  <si>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</si>
  <si>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</si>
  <si>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</si>
  <si>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</si>
  <si>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</si>
  <si>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</si>
  <si>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</si>
  <si>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</si>
  <si>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</si>
  <si>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</si>
  <si>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</si>
  <si>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</si>
  <si>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</si>
  <si>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</si>
  <si>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</si>
  <si>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</si>
  <si>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</si>
  <si>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</si>
  <si>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</si>
  <si>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</si>
  <si>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</si>
  <si>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</si>
  <si>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</si>
  <si>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</si>
  <si>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</si>
  <si>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</si>
  <si>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</si>
  <si>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</si>
  <si>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</si>
  <si>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Fees</t>
  </si>
  <si>
    <t>Farm and Garden</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</si>
  <si>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</si>
  <si>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</si>
  <si>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</si>
  <si>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</si>
  <si>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</si>
  <si>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</si>
  <si>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</si>
  <si>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</si>
  <si>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</si>
  <si>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</si>
  <si>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</si>
  <si>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</si>
  <si>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</si>
  <si>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</si>
  <si>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</si>
  <si>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</si>
  <si>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</si>
  <si>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</si>
  <si>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</si>
  <si>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</si>
  <si>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</si>
  <si>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</si>
  <si>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</si>
  <si>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</si>
  <si>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</si>
  <si>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</si>
  <si>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</si>
  <si>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</si>
  <si>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</si>
  <si>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</si>
  <si>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</si>
  <si>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</si>
  <si>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Revenue</t>
  </si>
  <si>
    <t>Consulting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</si>
  <si>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</si>
  <si>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</si>
  <si>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</si>
  <si>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</si>
  <si>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</si>
  <si>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</si>
  <si>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</si>
  <si>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</si>
  <si>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</si>
  <si>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</si>
  <si>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</si>
  <si>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</si>
  <si>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</si>
  <si>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</si>
  <si>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</si>
  <si>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</si>
  <si>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</si>
  <si>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</si>
  <si>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</si>
  <si>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</si>
  <si>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</si>
  <si>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</si>
  <si>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</si>
  <si>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</si>
  <si>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</si>
  <si>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</si>
  <si>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</si>
  <si>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</si>
  <si>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</si>
  <si>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</si>
  <si>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</si>
  <si>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</si>
  <si>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</si>
  <si>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</si>
  <si>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</si>
  <si>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</si>
  <si>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</si>
  <si>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Program Expenses</t>
  </si>
  <si>
    <t>Farm and Garden Expenses</t>
  </si>
  <si>
    <t>Consulting Expenses</t>
  </si>
  <si>
    <t>Fundraising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</si>
  <si>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</si>
  <si>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</si>
  <si>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</si>
  <si>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</si>
  <si>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</si>
  <si>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</si>
  <si>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</si>
  <si>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</si>
  <si>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</si>
  <si>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</si>
  <si>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</si>
  <si>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</si>
  <si>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</si>
  <si>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</si>
  <si>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</si>
  <si>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</si>
  <si>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</si>
  <si>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</si>
  <si>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</si>
  <si>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</si>
  <si>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</si>
  <si>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</si>
  <si>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</si>
  <si>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</si>
  <si>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</si>
  <si>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</si>
  <si>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</si>
  <si>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</si>
  <si>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</si>
  <si>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</si>
  <si>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</si>
  <si>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</si>
  <si>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</si>
  <si>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</si>
  <si>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</si>
  <si>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</si>
  <si>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</si>
  <si>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</si>
  <si>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</si>
  <si>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</si>
  <si>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</si>
  <si>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</si>
  <si>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</si>
  <si>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</si>
  <si>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</si>
  <si>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</si>
  <si>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</si>
  <si>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</si>
  <si>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</si>
  <si>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</si>
  <si>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</si>
  <si>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</si>
  <si>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</si>
  <si>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</si>
  <si>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</si>
  <si>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</si>
  <si>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</si>
  <si>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</si>
  <si>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</si>
  <si>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</si>
  <si>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</si>
  <si>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</si>
  <si>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</si>
  <si>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</si>
  <si>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</si>
  <si>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</si>
  <si>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</si>
  <si>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</si>
  <si>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</si>
  <si>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</si>
  <si>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</si>
  <si>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</si>
  <si>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</si>
  <si>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</si>
  <si>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</si>
  <si>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</si>
  <si>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</si>
  <si>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</si>
  <si>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</si>
  <si>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</si>
  <si>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</si>
  <si>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</si>
  <si>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</si>
  <si>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</si>
  <si>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</si>
  <si>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</si>
  <si>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</si>
  <si>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</si>
  <si>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</si>
  <si>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</si>
  <si>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</si>
  <si>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</si>
  <si>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</si>
  <si>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</si>
  <si>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</si>
  <si>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</si>
  <si>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</si>
  <si>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</si>
  <si>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</si>
  <si>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</si>
  <si>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Miscellaneous revenue</t>
  </si>
  <si>
    <t>Craft Fair</t>
  </si>
  <si>
    <t>Insurance Reimbursement</t>
  </si>
  <si>
    <t>Program Expenses</t>
  </si>
  <si>
    <r>
      <rPr>
        <rFont val="Roboto"/>
        <b/>
        <color rgb="FF000000"/>
        <sz val="10.0"/>
      </rPr>
      <t xml:space="preserve">Program Expenses </t>
    </r>
    <r>
      <rPr>
        <rFont val="Roboto"/>
        <b/>
        <i/>
        <color rgb="FF000000"/>
        <sz val="10.0"/>
      </rPr>
      <t xml:space="preserve">(Program Efficiency Ratio) </t>
    </r>
  </si>
  <si>
    <t>PROGRAM SERVICE FEES</t>
  </si>
  <si>
    <r>
      <rPr>
        <rFont val="Roboto"/>
        <color rgb="FF000000"/>
        <sz val="10.0"/>
      </rPr>
      <t xml:space="preserve">Gross amount from sales of </t>
    </r>
    <r>
      <rPr>
        <rFont val="Roboto"/>
        <color rgb="FF000000"/>
        <sz val="10.0"/>
      </rPr>
      <t>assets other than inventory</t>
    </r>
  </si>
  <si>
    <t>FRIDAY NIGHT OUTINGS</t>
  </si>
  <si>
    <t xml:space="preserve"> PROGRAM EXPENSES</t>
  </si>
  <si>
    <t>BAD DEBT EXPENSE</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</si>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</sst>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TAVON LEARNING CENTER</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2023'!C40</f>
        <v>1605544</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2023'!C31</f>
        <v>35162</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1570382</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130865.1667</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2023'!E2+'Balance Sheet 2023'!E3</f>
        <v>1154606</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8.822867302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2023'!E30</f>
        <v>2022002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2023'!C40</f>
        <v>1605544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133795.3333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15.11264967</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2023'!C40</f>
        <v>1605544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133795.3333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8.822867302</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2023'!E2:E7,'Revenues 2023'!F10:F15)</f>
        <v>880264</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2023'!F44</f>
        <v>1753868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0.5018986606</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2023'!C7:C9)</f>
        <v>1003435</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2023'!C10:C12)</f>
        <v>199629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1203064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2023'!C40</f>
        <v>1605544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0.749318611</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2023'!C10:C11)</f>
        <v>95802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2023'!C7:C9)</f>
        <v>1003435</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0.09547404665</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245</v>
      </c>
      <c r="D41" s="75">
        <f>'Expenses 2023'!D40</f>
        <v>1019164</v>
      </c>
      <c r="E41" s="164">
        <f t="shared" ref="E41:E44" si="1">D41/$D$44</f>
        <v>0.6347779942</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2023'!E40</f>
        <v>284957</v>
      </c>
      <c r="E42" s="164">
        <f t="shared" si="1"/>
        <v>0.1774831459</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2023'!F40</f>
        <v>301423</v>
      </c>
      <c r="E43" s="164">
        <f t="shared" si="1"/>
        <v>0.1877388599</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1605544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2023'!F9</f>
        <v>793127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140</v>
      </c>
      <c r="D48" s="145">
        <f>'Expenses 2023'!F40</f>
        <v>301423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2.631275649</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2023'!E2:E10)</f>
        <v>1279482</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2023'!E19:E22)</f>
        <v>4080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313.5985294</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2023'!E18</f>
        <v>2085108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TAVON LEARNING CENTER</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242849.0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225991.0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197613.0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666453</v>
      </c>
      <c r="G9" s="58"/>
      <c r="H9" s="58"/>
      <c r="I9" s="58"/>
      <c r="J9" s="58"/>
      <c r="K9" s="58"/>
      <c r="L9" s="58"/>
      <c r="M9" s="58"/>
      <c r="N9" s="58"/>
      <c r="O9" s="58"/>
      <c r="P9" s="58"/>
      <c r="Q9" s="58"/>
      <c r="R9" s="58"/>
      <c r="S9" s="58"/>
      <c r="T9" s="58"/>
      <c r="U9" s="58"/>
      <c r="V9" s="58"/>
      <c r="W9" s="58"/>
      <c r="X9" s="58"/>
      <c r="Y9" s="58"/>
      <c r="Z9" s="58"/>
    </row>
    <row r="10">
      <c r="A10" s="44" t="s">
        <v>62</v>
      </c>
      <c r="B10" s="59" t="s">
        <v>63</v>
      </c>
      <c r="C10" s="60" t="s">
        <v>246</v>
      </c>
      <c r="D10" s="15"/>
      <c r="E10" s="15"/>
      <c r="F10" s="48">
        <v>900522.0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900522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25801.0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112345.0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224223.0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-111878</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5255.0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5701.0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-446</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248</v>
      </c>
      <c r="D39" s="74"/>
      <c r="E39" s="48">
        <v>7306.0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7306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1487758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TAVON LEARNING CENTER</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132884</v>
      </c>
      <c r="D7" s="99">
        <v>131674.0</v>
      </c>
      <c r="E7" s="99">
        <v>1210.0</v>
      </c>
      <c r="F7" s="99">
        <v>0.0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1006155</v>
      </c>
      <c r="D9" s="99">
        <v>996991.0</v>
      </c>
      <c r="E9" s="99">
        <v>9164.0</v>
      </c>
      <c r="F9" s="99">
        <v>0.0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319</v>
      </c>
      <c r="D10" s="99">
        <v>319.0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60628</v>
      </c>
      <c r="D11" s="99">
        <v>51596.0</v>
      </c>
      <c r="E11" s="99">
        <v>9032.0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114958</v>
      </c>
      <c r="D12" s="99">
        <v>114958.0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25810</v>
      </c>
      <c r="D16" s="99">
        <v>0.0</v>
      </c>
      <c r="E16" s="99">
        <v>25810.0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10674</v>
      </c>
      <c r="D21" s="99">
        <v>0.0</v>
      </c>
      <c r="E21" s="99">
        <v>10674.0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38323</v>
      </c>
      <c r="D22" s="99">
        <v>929.0</v>
      </c>
      <c r="E22" s="99">
        <v>36545.0</v>
      </c>
      <c r="F22" s="99">
        <v>849.0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1311</v>
      </c>
      <c r="D23" s="99">
        <v>0.0</v>
      </c>
      <c r="E23" s="99">
        <v>1311.0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31033</v>
      </c>
      <c r="D25" s="99">
        <v>1989.0</v>
      </c>
      <c r="E25" s="99">
        <v>29044.0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13503</v>
      </c>
      <c r="D26" s="99">
        <v>811.0</v>
      </c>
      <c r="E26" s="99">
        <v>12692.0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59845</v>
      </c>
      <c r="D31" s="99">
        <v>0.0</v>
      </c>
      <c r="E31" s="99">
        <v>59845.0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31871</v>
      </c>
      <c r="D32" s="99">
        <v>0.0</v>
      </c>
      <c r="E32" s="99">
        <v>31871.0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249</v>
      </c>
      <c r="C34" s="98">
        <f t="shared" si="1"/>
        <v>32645</v>
      </c>
      <c r="D34" s="99">
        <v>27911.0</v>
      </c>
      <c r="E34" s="99">
        <v>4702.0</v>
      </c>
      <c r="F34" s="99">
        <v>32.0</v>
      </c>
      <c r="G34" s="43"/>
      <c r="H34" s="43"/>
      <c r="I34" s="43"/>
      <c r="J34" s="43"/>
      <c r="K34" s="43"/>
      <c r="L34" s="43"/>
      <c r="M34" s="43"/>
      <c r="N34" s="43"/>
      <c r="O34" s="43"/>
      <c r="P34" s="43"/>
      <c r="Q34" s="43"/>
      <c r="R34" s="43"/>
      <c r="S34" s="43"/>
      <c r="T34" s="43"/>
      <c r="U34" s="43"/>
      <c r="V34" s="43"/>
      <c r="W34" s="43"/>
      <c r="X34" s="43"/>
      <c r="Y34" s="43"/>
      <c r="Z34" s="43"/>
    </row>
    <row r="35">
      <c r="A35" s="45" t="s">
        <v>48</v>
      </c>
      <c r="B35" s="102" t="s">
        <v>250</v>
      </c>
      <c r="C35" s="98">
        <f t="shared" si="1"/>
        <v>29592</v>
      </c>
      <c r="D35" s="99">
        <v>0.0</v>
      </c>
      <c r="E35" s="99">
        <v>29592.0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1589551</v>
      </c>
      <c r="D40" s="103">
        <f t="shared" si="2"/>
        <v>1327178</v>
      </c>
      <c r="E40" s="103">
        <f t="shared" si="2"/>
        <v>261492</v>
      </c>
      <c r="F40" s="103">
        <f t="shared" si="2"/>
        <v>881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TAVON LEARNING CENTER</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154768.0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487336.0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71746.0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19881.0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1074337.0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301005.0</v>
      </c>
      <c r="E12" s="108">
        <f>D11-D12</f>
        <v>773332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566050.0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2073113</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51736.0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51736</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2021377.0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2021377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2073113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TAVON LEARNING CENTER</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2024'!C40</f>
        <v>1589551</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2024'!C31</f>
        <v>59845</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1529706</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127475.5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2024'!E2+'Balance Sheet 2024'!E3</f>
        <v>642104</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5.037077713</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2024'!E30</f>
        <v>2021377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2024'!C40</f>
        <v>1589551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132462.5833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15.25998474</v>
      </c>
      <c r="E14" s="149" t="s">
        <v>191</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2024'!E13:E15)</f>
        <v>566050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2024'!C40</f>
        <v>1589551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132462.5833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4.273282204</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9.310359917</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2024'!E2:E7,'Revenues 2024'!F10:F15)</f>
        <v>900522</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2024'!F44</f>
        <v>1487758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0.6052879568</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2024'!C7:C9)</f>
        <v>1139039</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2024'!C10:C12)</f>
        <v>175905</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1314944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2024'!C40</f>
        <v>1589551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0.82724241</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2024'!C10:C11)</f>
        <v>60947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2024'!C7:C9)</f>
        <v>1139039</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0.05350738649</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251</v>
      </c>
      <c r="D41" s="75">
        <f>'Expenses 2024'!D40</f>
        <v>1327178</v>
      </c>
      <c r="E41" s="164">
        <f t="shared" ref="E41:E44" si="1">D41/$D$44</f>
        <v>0.834938923</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2024'!E40</f>
        <v>261492</v>
      </c>
      <c r="E42" s="164">
        <f t="shared" si="1"/>
        <v>0.1645068324</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2024'!F40</f>
        <v>881</v>
      </c>
      <c r="E43" s="164">
        <f t="shared" si="1"/>
        <v>0.0005542445634</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1589551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2024'!F9</f>
        <v>666453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140</v>
      </c>
      <c r="D48" s="145">
        <f>'Expenses 2024'!F40</f>
        <v>881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756.4733258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2024'!E2:E10)</f>
        <v>733731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2024'!E19:E22)</f>
        <v>51736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14.18221355</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2024'!E18</f>
        <v>2073113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TAVON LEARNING CENTER</v>
      </c>
      <c r="B1" s="2" t="s">
        <v>252</v>
      </c>
      <c r="C1" s="138"/>
      <c r="D1" s="138"/>
      <c r="E1" s="138"/>
      <c r="F1" s="139"/>
      <c r="G1" s="139"/>
      <c r="H1" s="139"/>
      <c r="I1" s="43"/>
      <c r="J1" s="43"/>
      <c r="K1" s="43"/>
      <c r="L1" s="43"/>
      <c r="M1" s="43"/>
      <c r="N1" s="43"/>
      <c r="O1" s="43"/>
      <c r="P1" s="43"/>
      <c r="Q1" s="43"/>
      <c r="R1" s="43"/>
      <c r="S1" s="43"/>
      <c r="T1" s="43"/>
      <c r="U1" s="43"/>
      <c r="V1" s="43"/>
      <c r="W1" s="43"/>
      <c r="X1" s="43"/>
      <c r="Y1" s="43"/>
    </row>
    <row r="2">
      <c r="A2" s="140" t="s">
        <v>184</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185</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8"/>
      <c r="B5" s="49"/>
      <c r="C5" s="147" t="s">
        <v>184</v>
      </c>
      <c r="D5" s="176">
        <f>'Ratios 2022'!D8</f>
        <v>7.555345492</v>
      </c>
      <c r="E5" s="176">
        <f>'Ratios 2023'!D8</f>
        <v>8.822867302</v>
      </c>
      <c r="F5" s="176">
        <f>'Ratios 2024'!D8</f>
        <v>5.037077713</v>
      </c>
      <c r="G5" s="176">
        <f>average(D5:F5)</f>
        <v>7.138430169</v>
      </c>
      <c r="H5" s="149" t="s">
        <v>191</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192</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193</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8"/>
      <c r="B10" s="49"/>
      <c r="C10" s="147" t="s">
        <v>192</v>
      </c>
      <c r="D10" s="148">
        <f>'Ratios 2022'!D14</f>
        <v>14.36955538</v>
      </c>
      <c r="E10" s="148">
        <f>'Ratios 2023'!D14</f>
        <v>15.11264967</v>
      </c>
      <c r="F10" s="148">
        <f>'Ratios 2024'!D14</f>
        <v>15.25998474</v>
      </c>
      <c r="G10" s="176">
        <f>average(D10:F10)</f>
        <v>14.91406326</v>
      </c>
      <c r="H10" s="149" t="s">
        <v>191</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197</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198</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8"/>
      <c r="B15" s="49"/>
      <c r="C15" s="147" t="s">
        <v>200</v>
      </c>
      <c r="D15" s="179">
        <f>'Ratios 2022'!D20</f>
        <v>0</v>
      </c>
      <c r="E15" s="179">
        <f>'Ratios 2023'!D20</f>
        <v>0</v>
      </c>
      <c r="F15" s="179">
        <f>'Ratios 2024'!D20</f>
        <v>4.273282204</v>
      </c>
      <c r="G15" s="176">
        <f>average(D15:F15)</f>
        <v>1.424427401</v>
      </c>
      <c r="H15" s="149" t="s">
        <v>191</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202</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203</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8"/>
      <c r="B20" s="49"/>
      <c r="C20" s="147" t="s">
        <v>202</v>
      </c>
      <c r="D20" s="162">
        <f>'Ratios 2022'!D26</f>
        <v>0.5004659284</v>
      </c>
      <c r="E20" s="162">
        <f>'Ratios 2023'!D26</f>
        <v>0.5018986606</v>
      </c>
      <c r="F20" s="162">
        <f>'Ratios 2024'!D26</f>
        <v>0.6052879568</v>
      </c>
      <c r="G20" s="180">
        <f>average(D20:F20)</f>
        <v>0.5358841819</v>
      </c>
      <c r="H20" s="149" t="s">
        <v>206</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207</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208</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8"/>
      <c r="B25" s="49"/>
      <c r="C25" s="147" t="s">
        <v>212</v>
      </c>
      <c r="D25" s="162">
        <f>'Ratios 2022'!D33</f>
        <v>0.7599618298</v>
      </c>
      <c r="E25" s="162">
        <f>'Ratios 2023'!D33</f>
        <v>0.749318611</v>
      </c>
      <c r="F25" s="162">
        <f>'Ratios 2024'!D33</f>
        <v>0.82724241</v>
      </c>
      <c r="G25" s="180">
        <f>average(D25:F25)</f>
        <v>0.7788409503</v>
      </c>
      <c r="H25" s="149" t="s">
        <v>213</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214</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215</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8"/>
      <c r="B30" s="49"/>
      <c r="C30" s="147" t="s">
        <v>214</v>
      </c>
      <c r="D30" s="162">
        <f>'Ratios 2022'!D38</f>
        <v>0.09042571366</v>
      </c>
      <c r="E30" s="162">
        <f>'Ratios 2023'!D38</f>
        <v>0.09547404665</v>
      </c>
      <c r="F30" s="162">
        <f>'Ratios 2024'!D38</f>
        <v>0.05350738649</v>
      </c>
      <c r="G30" s="180">
        <f>average(D30:F30)</f>
        <v>0.07980238227</v>
      </c>
      <c r="H30" s="149" t="s">
        <v>217</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218</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219</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8"/>
      <c r="B35" s="49"/>
      <c r="C35" s="147" t="s">
        <v>257</v>
      </c>
      <c r="D35" s="162">
        <f>'Ratios 2022'!E41</f>
        <v>0.657019939</v>
      </c>
      <c r="E35" s="162">
        <f>'Ratios 2023'!E41</f>
        <v>0.6347779942</v>
      </c>
      <c r="F35" s="162">
        <f>'Ratios 2024'!E41</f>
        <v>0.834938923</v>
      </c>
      <c r="G35" s="180">
        <f t="shared" ref="G35:G37" si="1">average(D35:F35)</f>
        <v>0.7089122854</v>
      </c>
      <c r="H35" s="180"/>
      <c r="I35" s="43"/>
      <c r="J35" s="43"/>
      <c r="K35" s="43"/>
      <c r="L35" s="43"/>
      <c r="M35" s="43"/>
      <c r="N35" s="43"/>
      <c r="O35" s="43"/>
      <c r="P35" s="43"/>
      <c r="Q35" s="43"/>
      <c r="R35" s="43"/>
      <c r="S35" s="43"/>
      <c r="T35" s="43"/>
      <c r="U35" s="43"/>
      <c r="V35" s="43"/>
      <c r="W35" s="43"/>
      <c r="X35" s="43"/>
      <c r="Y35" s="43"/>
    </row>
    <row r="36">
      <c r="A36" s="138"/>
      <c r="B36" s="52"/>
      <c r="C36" s="147" t="s">
        <v>221</v>
      </c>
      <c r="D36" s="162">
        <f>'Ratios 2022'!E42</f>
        <v>0.1844721751</v>
      </c>
      <c r="E36" s="162">
        <f>'Ratios 2023'!E42</f>
        <v>0.1774831459</v>
      </c>
      <c r="F36" s="162">
        <f>'Ratios 2024'!E42</f>
        <v>0.1645068324</v>
      </c>
      <c r="G36" s="180">
        <f t="shared" si="1"/>
        <v>0.1754873845</v>
      </c>
      <c r="H36" s="180"/>
      <c r="I36" s="43"/>
      <c r="J36" s="43"/>
      <c r="K36" s="43"/>
      <c r="L36" s="43"/>
      <c r="M36" s="43"/>
      <c r="N36" s="43"/>
      <c r="O36" s="43"/>
      <c r="P36" s="43"/>
      <c r="Q36" s="43"/>
      <c r="R36" s="43"/>
      <c r="S36" s="43"/>
      <c r="T36" s="43"/>
      <c r="U36" s="43"/>
      <c r="V36" s="43"/>
      <c r="W36" s="43"/>
      <c r="X36" s="43"/>
      <c r="Y36" s="43"/>
    </row>
    <row r="37">
      <c r="A37" s="138"/>
      <c r="B37" s="181"/>
      <c r="C37" s="147" t="s">
        <v>222</v>
      </c>
      <c r="D37" s="162">
        <f>'Ratios 2022'!E43</f>
        <v>0.1585078859</v>
      </c>
      <c r="E37" s="162">
        <f>'Ratios 2023'!E43</f>
        <v>0.1877388599</v>
      </c>
      <c r="F37" s="162">
        <f>'Ratios 2024'!E43</f>
        <v>0.0005542445634</v>
      </c>
      <c r="G37" s="180">
        <f t="shared" si="1"/>
        <v>0.1156003301</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223</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224</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8"/>
      <c r="B42" s="49"/>
      <c r="C42" s="147" t="s">
        <v>226</v>
      </c>
      <c r="D42" s="165">
        <f>'Ratios 2022'!D49</f>
        <v>3.408375908</v>
      </c>
      <c r="E42" s="165">
        <f>'Ratios 2023'!D49</f>
        <v>2.631275649</v>
      </c>
      <c r="F42" s="165">
        <f>'Ratios 2024'!D49</f>
        <v>756.4733258</v>
      </c>
      <c r="G42" s="182">
        <f>average(D42:F42)</f>
        <v>254.1709924</v>
      </c>
      <c r="H42" s="149" t="s">
        <v>227</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228</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229</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8"/>
      <c r="B47" s="49"/>
      <c r="C47" s="147" t="s">
        <v>232</v>
      </c>
      <c r="D47" s="148">
        <f>'Ratios 2022'!D54</f>
        <v>216.3271028</v>
      </c>
      <c r="E47" s="148">
        <f>'Ratios 2023'!D54</f>
        <v>313.5985294</v>
      </c>
      <c r="F47" s="148">
        <f>'Ratios 2024'!D54</f>
        <v>14.18221355</v>
      </c>
      <c r="G47" s="176">
        <f>average(D47:F47)</f>
        <v>181.3692819</v>
      </c>
      <c r="H47" s="149" t="s">
        <v>233</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234</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235</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8"/>
      <c r="B52" s="49"/>
      <c r="C52" s="147" t="s">
        <v>238</v>
      </c>
      <c r="D52" s="183">
        <f>'Ratios 2022'!D59</f>
        <v>0</v>
      </c>
      <c r="E52" s="183">
        <f>'Ratios 2023'!D59</f>
        <v>0</v>
      </c>
      <c r="F52" s="183">
        <f>'Ratios 2024'!D59</f>
        <v>0</v>
      </c>
      <c r="G52" s="184">
        <f>average(D52:F52)</f>
        <v>0</v>
      </c>
      <c r="H52" s="149" t="s">
        <v>239</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TAVON LEARNING CENTER</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TAVON LEARNING CENTER</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426633.0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286239.0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132395.0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48096.0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845267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851245.0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2187.0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853432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98</v>
      </c>
      <c r="D39" s="74"/>
      <c r="E39" s="48">
        <v>98.0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99</v>
      </c>
      <c r="D40" s="74"/>
      <c r="E40" s="48">
        <v>175.0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100</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273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1700905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TAVON LEARNING CENTER</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99738</v>
      </c>
      <c r="D7" s="99">
        <v>64830.0</v>
      </c>
      <c r="E7" s="99">
        <v>24935.0</v>
      </c>
      <c r="F7" s="99">
        <v>9973.0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112</v>
      </c>
      <c r="C9" s="98">
        <f t="shared" si="1"/>
        <v>895344</v>
      </c>
      <c r="D9" s="99">
        <v>581973.0</v>
      </c>
      <c r="E9" s="99">
        <v>223836.0</v>
      </c>
      <c r="F9" s="99">
        <v>89535.0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89981</v>
      </c>
      <c r="D11" s="99">
        <v>89981.0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103952</v>
      </c>
      <c r="D12" s="99">
        <v>83162.0</v>
      </c>
      <c r="E12" s="99">
        <v>10395.0</v>
      </c>
      <c r="F12" s="99">
        <v>10395.0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7134</v>
      </c>
      <c r="D14" s="99">
        <v>3567.0</v>
      </c>
      <c r="E14" s="99">
        <v>2854.0</v>
      </c>
      <c r="F14" s="99">
        <v>713.0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21401</v>
      </c>
      <c r="D16" s="99">
        <v>10700.0</v>
      </c>
      <c r="E16" s="99">
        <v>8561.0</v>
      </c>
      <c r="F16" s="99">
        <v>2140.0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3263</v>
      </c>
      <c r="D19" s="99">
        <v>2970.0</v>
      </c>
      <c r="E19" s="99">
        <v>261.0</v>
      </c>
      <c r="F19" s="99">
        <v>32.0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6633</v>
      </c>
      <c r="D21" s="99">
        <v>3980.0</v>
      </c>
      <c r="E21" s="99">
        <v>1990.0</v>
      </c>
      <c r="F21" s="99">
        <v>663.0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34489</v>
      </c>
      <c r="D22" s="99">
        <v>31040.0</v>
      </c>
      <c r="E22" s="99">
        <v>3449.0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27389</v>
      </c>
      <c r="D25" s="99">
        <v>24650.0</v>
      </c>
      <c r="E25" s="99">
        <v>2739.0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7946</v>
      </c>
      <c r="D26" s="99">
        <v>7946.0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41223</v>
      </c>
      <c r="D31" s="99">
        <v>37513.0</v>
      </c>
      <c r="E31" s="99">
        <v>3298.0</v>
      </c>
      <c r="F31" s="99">
        <v>412.0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24094</v>
      </c>
      <c r="D32" s="99">
        <v>18071.0</v>
      </c>
      <c r="E32" s="99">
        <v>4818.0</v>
      </c>
      <c r="F32" s="99">
        <v>1205.0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137</v>
      </c>
      <c r="C34" s="98">
        <f t="shared" si="1"/>
        <v>51254</v>
      </c>
      <c r="D34" s="99">
        <v>51210.0</v>
      </c>
      <c r="E34" s="99">
        <v>44.0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13482</v>
      </c>
      <c r="D35" s="99">
        <v>13482.0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139</v>
      </c>
      <c r="C36" s="98">
        <f t="shared" si="1"/>
        <v>4800</v>
      </c>
      <c r="D36" s="99">
        <v>2880.0</v>
      </c>
      <c r="E36" s="99">
        <v>1440.0</v>
      </c>
      <c r="F36" s="99">
        <v>480.0</v>
      </c>
      <c r="G36" s="43"/>
      <c r="H36" s="43"/>
      <c r="I36" s="43"/>
      <c r="J36" s="43"/>
      <c r="K36" s="43"/>
      <c r="L36" s="43"/>
      <c r="M36" s="43"/>
      <c r="N36" s="43"/>
      <c r="O36" s="43"/>
      <c r="P36" s="43"/>
      <c r="Q36" s="43"/>
      <c r="R36" s="43"/>
      <c r="S36" s="43"/>
      <c r="T36" s="43"/>
      <c r="U36" s="43"/>
      <c r="V36" s="43"/>
      <c r="W36" s="43"/>
      <c r="X36" s="43"/>
      <c r="Y36" s="43"/>
      <c r="Z36" s="43"/>
    </row>
    <row r="37">
      <c r="A37" s="45" t="s">
        <v>52</v>
      </c>
      <c r="B37" s="102" t="s">
        <v>140</v>
      </c>
      <c r="C37" s="98">
        <f t="shared" si="1"/>
        <v>132449</v>
      </c>
      <c r="D37" s="99">
        <v>0.0</v>
      </c>
      <c r="E37" s="99">
        <v>0.0</v>
      </c>
      <c r="F37" s="99">
        <v>132449.0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1564572</v>
      </c>
      <c r="D40" s="103">
        <f t="shared" si="2"/>
        <v>1027955</v>
      </c>
      <c r="E40" s="103">
        <f t="shared" si="2"/>
        <v>288620</v>
      </c>
      <c r="F40" s="103">
        <f t="shared" si="2"/>
        <v>247997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TAVON LEARNING CENTER</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103747.0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855372.0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125844.0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26093.0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1212860.0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383874.0</v>
      </c>
      <c r="E12" s="108">
        <f>D11-D12</f>
        <v>828986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1940042</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5136.0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19914.0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25050</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1873517.0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41475.0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1914992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1940042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TAVON LEARNING CENTER</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184</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185</v>
      </c>
      <c r="C3" s="144" t="s">
        <v>186</v>
      </c>
      <c r="D3" s="145">
        <f>'Expenses 2022'!C40</f>
        <v>1564572</v>
      </c>
      <c r="E3" s="146"/>
      <c r="F3" s="43"/>
      <c r="G3" s="43"/>
      <c r="H3" s="43"/>
      <c r="I3" s="43"/>
      <c r="J3" s="43"/>
      <c r="K3" s="43"/>
      <c r="L3" s="43"/>
      <c r="M3" s="43"/>
      <c r="N3" s="43"/>
      <c r="O3" s="43"/>
      <c r="P3" s="43"/>
      <c r="Q3" s="43"/>
      <c r="R3" s="43"/>
      <c r="S3" s="43"/>
      <c r="T3" s="43"/>
      <c r="U3" s="43"/>
      <c r="V3" s="43"/>
      <c r="W3" s="43"/>
      <c r="X3" s="43"/>
      <c r="Y3" s="43"/>
    </row>
    <row r="4">
      <c r="A4" s="138"/>
      <c r="B4" s="49"/>
      <c r="C4" s="144" t="s">
        <v>187</v>
      </c>
      <c r="D4" s="145">
        <f>'Expenses 2022'!C31</f>
        <v>41223</v>
      </c>
      <c r="E4" s="146"/>
      <c r="F4" s="43"/>
      <c r="G4" s="43"/>
      <c r="H4" s="43"/>
      <c r="I4" s="43"/>
      <c r="J4" s="43"/>
      <c r="K4" s="43"/>
      <c r="L4" s="43"/>
      <c r="M4" s="43"/>
      <c r="N4" s="43"/>
      <c r="O4" s="43"/>
      <c r="P4" s="43"/>
      <c r="Q4" s="43"/>
      <c r="R4" s="43"/>
      <c r="S4" s="43"/>
      <c r="T4" s="43"/>
      <c r="U4" s="43"/>
      <c r="V4" s="43"/>
      <c r="W4" s="43"/>
      <c r="X4" s="43"/>
      <c r="Y4" s="43"/>
    </row>
    <row r="5">
      <c r="A5" s="138"/>
      <c r="B5" s="49"/>
      <c r="C5" s="144" t="s">
        <v>188</v>
      </c>
      <c r="D5" s="145">
        <f>D3-D4</f>
        <v>1523349</v>
      </c>
      <c r="E5" s="146"/>
      <c r="F5" s="43"/>
      <c r="G5" s="43"/>
      <c r="H5" s="43"/>
      <c r="I5" s="43"/>
      <c r="J5" s="43"/>
      <c r="K5" s="43"/>
      <c r="L5" s="43"/>
      <c r="M5" s="43"/>
      <c r="N5" s="43"/>
      <c r="O5" s="43"/>
      <c r="P5" s="43"/>
      <c r="Q5" s="43"/>
      <c r="R5" s="43"/>
      <c r="S5" s="43"/>
      <c r="T5" s="43"/>
      <c r="U5" s="43"/>
      <c r="V5" s="43"/>
      <c r="W5" s="43"/>
      <c r="X5" s="43"/>
      <c r="Y5" s="43"/>
    </row>
    <row r="6">
      <c r="A6" s="138"/>
      <c r="B6" s="49"/>
      <c r="C6" s="144" t="s">
        <v>189</v>
      </c>
      <c r="D6" s="145">
        <f>D5/12</f>
        <v>126945.75</v>
      </c>
      <c r="E6" s="146"/>
      <c r="F6" s="43"/>
      <c r="G6" s="43"/>
      <c r="H6" s="43"/>
      <c r="I6" s="43"/>
      <c r="J6" s="43"/>
      <c r="K6" s="43"/>
      <c r="L6" s="43"/>
      <c r="M6" s="43"/>
      <c r="N6" s="43"/>
      <c r="O6" s="43"/>
      <c r="P6" s="43"/>
      <c r="Q6" s="43"/>
      <c r="R6" s="43"/>
      <c r="S6" s="43"/>
      <c r="T6" s="43"/>
      <c r="U6" s="43"/>
      <c r="V6" s="43"/>
      <c r="W6" s="43"/>
      <c r="X6" s="43"/>
      <c r="Y6" s="43"/>
    </row>
    <row r="7">
      <c r="A7" s="138"/>
      <c r="B7" s="49"/>
      <c r="C7" s="144" t="s">
        <v>190</v>
      </c>
      <c r="D7" s="75">
        <f>'Balance Sheet 2022'!E2+'Balance Sheet 2022'!E3</f>
        <v>959119</v>
      </c>
      <c r="E7" s="146"/>
      <c r="F7" s="43"/>
      <c r="G7" s="43"/>
      <c r="H7" s="43"/>
      <c r="I7" s="43"/>
      <c r="J7" s="43"/>
      <c r="K7" s="43"/>
      <c r="L7" s="43"/>
      <c r="M7" s="43"/>
      <c r="N7" s="43"/>
      <c r="O7" s="43"/>
      <c r="P7" s="43"/>
      <c r="Q7" s="43"/>
      <c r="R7" s="43"/>
      <c r="S7" s="43"/>
      <c r="T7" s="43"/>
      <c r="U7" s="43"/>
      <c r="V7" s="43"/>
      <c r="W7" s="43"/>
      <c r="X7" s="43"/>
      <c r="Y7" s="43"/>
    </row>
    <row r="8">
      <c r="A8" s="138"/>
      <c r="B8" s="49"/>
      <c r="C8" s="147" t="s">
        <v>184</v>
      </c>
      <c r="D8" s="148">
        <f>D7/D6</f>
        <v>7.555345492</v>
      </c>
      <c r="E8" s="149" t="s">
        <v>191</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192</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193</v>
      </c>
      <c r="C11" s="144" t="s">
        <v>194</v>
      </c>
      <c r="D11" s="75">
        <f>'Balance Sheet 2022'!E30</f>
        <v>1873517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195</v>
      </c>
      <c r="D12" s="75">
        <f>'Expenses 2022'!C40</f>
        <v>1564572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196</v>
      </c>
      <c r="D13" s="145">
        <f>D12/12</f>
        <v>130381</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192</v>
      </c>
      <c r="D14" s="148">
        <f>D11/D13</f>
        <v>14.36955538</v>
      </c>
      <c r="E14" s="149" t="s">
        <v>191</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197</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198</v>
      </c>
      <c r="C17" s="144" t="s">
        <v>199</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195</v>
      </c>
      <c r="D18" s="75">
        <f>'Expenses 2022'!C40</f>
        <v>1564572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196</v>
      </c>
      <c r="D19" s="145">
        <f>D18/12</f>
        <v>130381</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200</v>
      </c>
      <c r="D20" s="148">
        <f>D17/D19</f>
        <v>0</v>
      </c>
      <c r="E20" s="149" t="s">
        <v>191</v>
      </c>
      <c r="F20" s="43"/>
      <c r="G20" s="43"/>
      <c r="H20" s="43"/>
      <c r="I20" s="43"/>
      <c r="J20" s="43"/>
      <c r="K20" s="43"/>
      <c r="L20" s="43"/>
      <c r="M20" s="43"/>
      <c r="N20" s="43"/>
      <c r="O20" s="43"/>
      <c r="P20" s="43"/>
      <c r="Q20" s="43"/>
      <c r="R20" s="43"/>
      <c r="S20" s="43"/>
      <c r="T20" s="43"/>
      <c r="U20" s="43"/>
      <c r="V20" s="43"/>
      <c r="W20" s="43"/>
      <c r="X20" s="43"/>
      <c r="Y20" s="43"/>
    </row>
    <row r="21">
      <c r="A21" s="138"/>
      <c r="B21" s="49"/>
      <c r="C21" s="153" t="s">
        <v>201</v>
      </c>
      <c r="D21" s="154">
        <f>D20+D8</f>
        <v>7.555345492</v>
      </c>
      <c r="E21" s="155" t="s">
        <v>191</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202</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203</v>
      </c>
      <c r="C24" s="159"/>
      <c r="D24" s="160">
        <f>max('Revenues 2022'!E2:E7,'Revenues 2022'!F10:F15)</f>
        <v>851245</v>
      </c>
      <c r="E24" s="161" t="s">
        <v>204</v>
      </c>
      <c r="F24" s="43"/>
      <c r="G24" s="43"/>
      <c r="H24" s="43"/>
      <c r="I24" s="43"/>
      <c r="J24" s="43"/>
      <c r="K24" s="43"/>
      <c r="L24" s="43"/>
      <c r="M24" s="43"/>
      <c r="N24" s="43"/>
      <c r="O24" s="43"/>
      <c r="P24" s="43"/>
      <c r="Q24" s="43"/>
      <c r="R24" s="43"/>
      <c r="S24" s="43"/>
      <c r="T24" s="43"/>
      <c r="U24" s="43"/>
      <c r="V24" s="43"/>
      <c r="W24" s="43"/>
      <c r="X24" s="43"/>
      <c r="Y24" s="43"/>
    </row>
    <row r="25">
      <c r="A25" s="138"/>
      <c r="B25" s="49"/>
      <c r="C25" s="144" t="s">
        <v>205</v>
      </c>
      <c r="D25" s="145">
        <f>'Revenues 2022'!F44</f>
        <v>1700905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202</v>
      </c>
      <c r="D26" s="162">
        <f>D24/D25</f>
        <v>0.5004659284</v>
      </c>
      <c r="E26" s="149" t="s">
        <v>206</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207</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208</v>
      </c>
      <c r="C29" s="144" t="s">
        <v>209</v>
      </c>
      <c r="D29" s="75">
        <f>SUM('Expenses 2022'!C7:C9)</f>
        <v>995082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210</v>
      </c>
      <c r="D30" s="75">
        <f>SUM('Expenses 2022'!C10:C12)</f>
        <v>193933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211</v>
      </c>
      <c r="D31" s="75">
        <f>sum(D29:D30)</f>
        <v>1189015</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186</v>
      </c>
      <c r="D32" s="75">
        <f>'Expenses 2022'!C40</f>
        <v>1564572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212</v>
      </c>
      <c r="D33" s="162">
        <f>D31/D32</f>
        <v>0.7599618298</v>
      </c>
      <c r="E33" s="149" t="s">
        <v>213</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214</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215</v>
      </c>
      <c r="C36" s="144" t="s">
        <v>216</v>
      </c>
      <c r="D36" s="75">
        <f>SUM('Expenses 2022'!C10:C11)</f>
        <v>89981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209</v>
      </c>
      <c r="D37" s="75">
        <f>SUM('Expenses 2022'!C7:C9)</f>
        <v>995082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214</v>
      </c>
      <c r="D38" s="162">
        <f>D36/D37</f>
        <v>0.09042571366</v>
      </c>
      <c r="E38" s="149" t="s">
        <v>217</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218</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219</v>
      </c>
      <c r="C41" s="147" t="s">
        <v>220</v>
      </c>
      <c r="D41" s="75">
        <f>'Expenses 2022'!D40</f>
        <v>1027955</v>
      </c>
      <c r="E41" s="164">
        <f t="shared" ref="E41:E44" si="1">D41/$D$44</f>
        <v>0.657019939</v>
      </c>
      <c r="F41" s="43"/>
      <c r="G41" s="43"/>
      <c r="H41" s="43"/>
      <c r="I41" s="43"/>
      <c r="J41" s="43"/>
      <c r="K41" s="43"/>
      <c r="L41" s="43"/>
      <c r="M41" s="43"/>
      <c r="N41" s="43"/>
      <c r="O41" s="43"/>
      <c r="P41" s="43"/>
      <c r="Q41" s="43"/>
      <c r="R41" s="43"/>
      <c r="S41" s="43"/>
      <c r="T41" s="43"/>
      <c r="U41" s="43"/>
      <c r="V41" s="43"/>
      <c r="W41" s="43"/>
      <c r="X41" s="43"/>
      <c r="Y41" s="43"/>
    </row>
    <row r="42">
      <c r="A42" s="138"/>
      <c r="B42" s="49"/>
      <c r="C42" s="147" t="s">
        <v>221</v>
      </c>
      <c r="D42" s="145">
        <f>'Expenses 2022'!E40</f>
        <v>288620</v>
      </c>
      <c r="E42" s="164">
        <f t="shared" si="1"/>
        <v>0.1844721751</v>
      </c>
      <c r="F42" s="43"/>
      <c r="G42" s="43"/>
      <c r="H42" s="43"/>
      <c r="I42" s="43"/>
      <c r="J42" s="43"/>
      <c r="K42" s="43"/>
      <c r="L42" s="43"/>
      <c r="M42" s="43"/>
      <c r="N42" s="43"/>
      <c r="O42" s="43"/>
      <c r="P42" s="43"/>
      <c r="Q42" s="43"/>
      <c r="R42" s="43"/>
      <c r="S42" s="43"/>
      <c r="T42" s="43"/>
      <c r="U42" s="43"/>
      <c r="V42" s="43"/>
      <c r="W42" s="43"/>
      <c r="X42" s="43"/>
      <c r="Y42" s="43"/>
    </row>
    <row r="43">
      <c r="A43" s="138"/>
      <c r="B43" s="49"/>
      <c r="C43" s="147" t="s">
        <v>222</v>
      </c>
      <c r="D43" s="145">
        <f>'Expenses 2022'!F40</f>
        <v>247997</v>
      </c>
      <c r="E43" s="164">
        <f t="shared" si="1"/>
        <v>0.1585078859</v>
      </c>
      <c r="F43" s="43"/>
      <c r="G43" s="43"/>
      <c r="H43" s="43"/>
      <c r="I43" s="43"/>
      <c r="J43" s="43"/>
      <c r="K43" s="43"/>
      <c r="L43" s="43"/>
      <c r="M43" s="43"/>
      <c r="N43" s="43"/>
      <c r="O43" s="43"/>
      <c r="P43" s="43"/>
      <c r="Q43" s="43"/>
      <c r="R43" s="43"/>
      <c r="S43" s="43"/>
      <c r="T43" s="43"/>
      <c r="U43" s="43"/>
      <c r="V43" s="43"/>
      <c r="W43" s="43"/>
      <c r="X43" s="43"/>
      <c r="Y43" s="43"/>
    </row>
    <row r="44">
      <c r="A44" s="138"/>
      <c r="B44" s="49"/>
      <c r="C44" s="144" t="s">
        <v>186</v>
      </c>
      <c r="D44" s="145">
        <f>sum(D41:D43)</f>
        <v>1564572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223</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224</v>
      </c>
      <c r="C47" s="144" t="s">
        <v>225</v>
      </c>
      <c r="D47" s="145">
        <f>'Revenues 2022'!F9</f>
        <v>845267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140</v>
      </c>
      <c r="D48" s="145">
        <f>'Expenses 2022'!F40</f>
        <v>247997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226</v>
      </c>
      <c r="D49" s="165">
        <f>if(D48=0, "$0",D47/D48)</f>
        <v>3.408375908</v>
      </c>
      <c r="E49" s="149" t="s">
        <v>227</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228</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229</v>
      </c>
      <c r="C52" s="144" t="s">
        <v>230</v>
      </c>
      <c r="D52" s="145">
        <f>sum('Balance Sheet 2022'!E2:E10)</f>
        <v>1111056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231</v>
      </c>
      <c r="D53" s="145">
        <f>sum('Balance Sheet 2022'!E19:E22)</f>
        <v>5136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232</v>
      </c>
      <c r="D54" s="167">
        <f>D52/D53</f>
        <v>216.3271028</v>
      </c>
      <c r="E54" s="149" t="s">
        <v>233</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234</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235</v>
      </c>
      <c r="C57" s="144" t="s">
        <v>236</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237</v>
      </c>
      <c r="D58" s="145">
        <f>'Balance Sheet 2022'!E18</f>
        <v>1940042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238</v>
      </c>
      <c r="D59" s="168">
        <f>D57/D58</f>
        <v>0</v>
      </c>
      <c r="E59" s="149" t="s">
        <v>239</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TAVON LEARNING CENTER</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460921.0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111258.0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220948.0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10779.0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793127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880264.0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1368.0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881632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76874.0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t="s">
        <v>241</v>
      </c>
      <c r="D39" s="74"/>
      <c r="E39" s="48">
        <v>704.0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242</v>
      </c>
      <c r="D40" s="74"/>
      <c r="E40" s="48">
        <v>834.0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t="s">
        <v>243</v>
      </c>
      <c r="D41" s="74"/>
      <c r="E41" s="48">
        <v>697.0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2235</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101</v>
      </c>
      <c r="D44" s="88"/>
      <c r="E44" s="88"/>
      <c r="F44" s="89">
        <f>sum(F16:F43)+F9</f>
        <v>1753868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TAVON LEARNING CENTER</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102</v>
      </c>
      <c r="D2" s="42" t="s">
        <v>103</v>
      </c>
      <c r="E2" s="42" t="s">
        <v>104</v>
      </c>
      <c r="F2" s="42" t="s">
        <v>105</v>
      </c>
      <c r="G2" s="43"/>
      <c r="H2" s="43"/>
      <c r="I2" s="43"/>
      <c r="J2" s="43"/>
      <c r="K2" s="43"/>
      <c r="L2" s="43"/>
      <c r="M2" s="43"/>
      <c r="N2" s="43"/>
      <c r="O2" s="43"/>
      <c r="P2" s="43"/>
      <c r="Q2" s="43"/>
      <c r="R2" s="43"/>
      <c r="S2" s="43"/>
      <c r="T2" s="43"/>
      <c r="U2" s="43"/>
      <c r="V2" s="43"/>
      <c r="W2" s="43"/>
      <c r="X2" s="43"/>
      <c r="Y2" s="43"/>
      <c r="Z2" s="43"/>
    </row>
    <row r="3">
      <c r="A3" s="80">
        <v>1.0</v>
      </c>
      <c r="B3" s="96" t="s">
        <v>106</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107</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108</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109</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110</v>
      </c>
      <c r="C7" s="98">
        <f t="shared" si="1"/>
        <v>116028</v>
      </c>
      <c r="D7" s="99">
        <v>75418.0</v>
      </c>
      <c r="E7" s="99">
        <v>29007.0</v>
      </c>
      <c r="F7" s="99">
        <v>11603.0</v>
      </c>
      <c r="G7" s="43"/>
      <c r="H7" s="43"/>
      <c r="I7" s="43"/>
      <c r="J7" s="43"/>
      <c r="K7" s="43"/>
      <c r="L7" s="43"/>
      <c r="M7" s="43"/>
      <c r="N7" s="43"/>
      <c r="O7" s="43"/>
      <c r="P7" s="43"/>
      <c r="Q7" s="43"/>
      <c r="R7" s="43"/>
      <c r="S7" s="43"/>
      <c r="T7" s="43"/>
      <c r="U7" s="43"/>
      <c r="V7" s="43"/>
      <c r="W7" s="43"/>
      <c r="X7" s="43"/>
      <c r="Y7" s="43"/>
      <c r="Z7" s="43"/>
    </row>
    <row r="8">
      <c r="A8" s="80">
        <v>6.0</v>
      </c>
      <c r="B8" s="96" t="s">
        <v>111</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112</v>
      </c>
      <c r="C9" s="98">
        <f t="shared" si="1"/>
        <v>887407</v>
      </c>
      <c r="D9" s="99">
        <v>576814.0</v>
      </c>
      <c r="E9" s="99">
        <v>221852.0</v>
      </c>
      <c r="F9" s="99">
        <v>88741.0</v>
      </c>
      <c r="G9" s="43"/>
      <c r="H9" s="43"/>
      <c r="I9" s="43"/>
      <c r="J9" s="43"/>
      <c r="K9" s="43"/>
      <c r="L9" s="43"/>
      <c r="M9" s="43"/>
      <c r="N9" s="43"/>
      <c r="O9" s="43"/>
      <c r="P9" s="43"/>
      <c r="Q9" s="43"/>
      <c r="R9" s="43"/>
      <c r="S9" s="43"/>
      <c r="T9" s="43"/>
      <c r="U9" s="43"/>
      <c r="V9" s="43"/>
      <c r="W9" s="43"/>
      <c r="X9" s="43"/>
      <c r="Y9" s="43"/>
      <c r="Z9" s="43"/>
    </row>
    <row r="10">
      <c r="A10" s="80">
        <v>8.0</v>
      </c>
      <c r="B10" s="96" t="s">
        <v>113</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114</v>
      </c>
      <c r="C11" s="98">
        <f t="shared" si="1"/>
        <v>95802</v>
      </c>
      <c r="D11" s="99">
        <v>95802.0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115</v>
      </c>
      <c r="C12" s="98">
        <f t="shared" si="1"/>
        <v>103827</v>
      </c>
      <c r="D12" s="99">
        <v>83061.0</v>
      </c>
      <c r="E12" s="99">
        <v>10383.0</v>
      </c>
      <c r="F12" s="99">
        <v>10383.0</v>
      </c>
      <c r="G12" s="43"/>
      <c r="H12" s="43"/>
      <c r="I12" s="43"/>
      <c r="J12" s="43"/>
      <c r="K12" s="43"/>
      <c r="L12" s="43"/>
      <c r="M12" s="43"/>
      <c r="N12" s="43"/>
      <c r="O12" s="43"/>
      <c r="P12" s="43"/>
      <c r="Q12" s="43"/>
      <c r="R12" s="43"/>
      <c r="S12" s="43"/>
      <c r="T12" s="43"/>
      <c r="U12" s="43"/>
      <c r="V12" s="43"/>
      <c r="W12" s="43"/>
      <c r="X12" s="43"/>
      <c r="Y12" s="43"/>
      <c r="Z12" s="43"/>
    </row>
    <row r="13">
      <c r="A13" s="45">
        <v>11.0</v>
      </c>
      <c r="B13" s="46" t="s">
        <v>116</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117</v>
      </c>
      <c r="B14" s="46" t="s">
        <v>118</v>
      </c>
      <c r="C14" s="98">
        <f t="shared" si="1"/>
        <v>6486</v>
      </c>
      <c r="D14" s="99">
        <v>3243.0</v>
      </c>
      <c r="E14" s="99">
        <v>2594.0</v>
      </c>
      <c r="F14" s="99">
        <v>649.0</v>
      </c>
      <c r="G14" s="43"/>
      <c r="H14" s="43"/>
      <c r="I14" s="43"/>
      <c r="J14" s="43"/>
      <c r="K14" s="43"/>
      <c r="L14" s="43"/>
      <c r="M14" s="43"/>
      <c r="N14" s="43"/>
      <c r="O14" s="43"/>
      <c r="P14" s="43"/>
      <c r="Q14" s="43"/>
      <c r="R14" s="43"/>
      <c r="S14" s="43"/>
      <c r="T14" s="43"/>
      <c r="U14" s="43"/>
      <c r="V14" s="43"/>
      <c r="W14" s="43"/>
      <c r="X14" s="43"/>
      <c r="Y14" s="43"/>
      <c r="Z14" s="43"/>
    </row>
    <row r="15">
      <c r="A15" s="45" t="s">
        <v>48</v>
      </c>
      <c r="B15" s="46" t="s">
        <v>119</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120</v>
      </c>
      <c r="C16" s="98">
        <f t="shared" si="1"/>
        <v>19458</v>
      </c>
      <c r="D16" s="99">
        <v>9729.0</v>
      </c>
      <c r="E16" s="99">
        <v>7783.0</v>
      </c>
      <c r="F16" s="99">
        <v>1946.0</v>
      </c>
      <c r="G16" s="43"/>
      <c r="H16" s="43"/>
      <c r="I16" s="43"/>
      <c r="J16" s="43"/>
      <c r="K16" s="43"/>
      <c r="L16" s="43"/>
      <c r="M16" s="43"/>
      <c r="N16" s="43"/>
      <c r="O16" s="43"/>
      <c r="P16" s="43"/>
      <c r="Q16" s="43"/>
      <c r="R16" s="43"/>
      <c r="S16" s="43"/>
      <c r="T16" s="43"/>
      <c r="U16" s="43"/>
      <c r="V16" s="43"/>
      <c r="W16" s="43"/>
      <c r="X16" s="43"/>
      <c r="Y16" s="43"/>
      <c r="Z16" s="43"/>
    </row>
    <row r="17">
      <c r="A17" s="45" t="s">
        <v>52</v>
      </c>
      <c r="B17" s="46" t="s">
        <v>121</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122</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123</v>
      </c>
      <c r="C19" s="98">
        <f t="shared" si="1"/>
        <v>2997</v>
      </c>
      <c r="D19" s="99">
        <v>2997.0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124</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125</v>
      </c>
      <c r="C21" s="98">
        <f t="shared" si="1"/>
        <v>6560</v>
      </c>
      <c r="D21" s="99">
        <v>3936.0</v>
      </c>
      <c r="E21" s="99">
        <v>1968.0</v>
      </c>
      <c r="F21" s="99">
        <v>656.0</v>
      </c>
      <c r="G21" s="43"/>
      <c r="H21" s="43"/>
      <c r="I21" s="43"/>
      <c r="J21" s="43"/>
      <c r="K21" s="43"/>
      <c r="L21" s="43"/>
      <c r="M21" s="43"/>
      <c r="N21" s="43"/>
      <c r="O21" s="43"/>
      <c r="P21" s="43"/>
      <c r="Q21" s="43"/>
      <c r="R21" s="43"/>
      <c r="S21" s="43"/>
      <c r="T21" s="43"/>
      <c r="U21" s="43"/>
      <c r="V21" s="43"/>
      <c r="W21" s="43"/>
      <c r="X21" s="43"/>
      <c r="Y21" s="43"/>
      <c r="Z21" s="43"/>
    </row>
    <row r="22">
      <c r="A22" s="45">
        <v>13.0</v>
      </c>
      <c r="B22" s="46" t="s">
        <v>126</v>
      </c>
      <c r="C22" s="98">
        <f t="shared" si="1"/>
        <v>21084</v>
      </c>
      <c r="D22" s="99">
        <v>13123.0</v>
      </c>
      <c r="E22" s="99">
        <v>4042.0</v>
      </c>
      <c r="F22" s="99">
        <v>3919.0</v>
      </c>
      <c r="G22" s="43"/>
      <c r="H22" s="43"/>
      <c r="I22" s="43"/>
      <c r="J22" s="43"/>
      <c r="K22" s="43"/>
      <c r="L22" s="43"/>
      <c r="M22" s="43"/>
      <c r="N22" s="43"/>
      <c r="O22" s="43"/>
      <c r="P22" s="43"/>
      <c r="Q22" s="43"/>
      <c r="R22" s="43"/>
      <c r="S22" s="43"/>
      <c r="T22" s="43"/>
      <c r="U22" s="43"/>
      <c r="V22" s="43"/>
      <c r="W22" s="43"/>
      <c r="X22" s="43"/>
      <c r="Y22" s="43"/>
      <c r="Z22" s="43"/>
    </row>
    <row r="23">
      <c r="A23" s="45">
        <v>14.0</v>
      </c>
      <c r="B23" s="46" t="s">
        <v>127</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128</v>
      </c>
      <c r="C25" s="98">
        <f t="shared" si="1"/>
        <v>33847</v>
      </c>
      <c r="D25" s="99">
        <v>33847.0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129</v>
      </c>
      <c r="C26" s="98">
        <f t="shared" si="1"/>
        <v>3180</v>
      </c>
      <c r="D26" s="99">
        <v>3021.0</v>
      </c>
      <c r="E26" s="99">
        <v>0.0</v>
      </c>
      <c r="F26" s="99">
        <v>159.0</v>
      </c>
      <c r="G26" s="43"/>
      <c r="H26" s="43"/>
      <c r="I26" s="43"/>
      <c r="J26" s="43"/>
      <c r="K26" s="43"/>
      <c r="L26" s="43"/>
      <c r="M26" s="43"/>
      <c r="N26" s="43"/>
      <c r="O26" s="43"/>
      <c r="P26" s="43"/>
      <c r="Q26" s="43"/>
      <c r="R26" s="43"/>
      <c r="S26" s="43"/>
      <c r="T26" s="43"/>
      <c r="U26" s="43"/>
      <c r="V26" s="43"/>
      <c r="W26" s="43"/>
      <c r="X26" s="43"/>
      <c r="Y26" s="43"/>
      <c r="Z26" s="43"/>
    </row>
    <row r="27">
      <c r="A27" s="80">
        <v>18.0</v>
      </c>
      <c r="B27" s="96" t="s">
        <v>130</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131</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132</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133</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134</v>
      </c>
      <c r="C31" s="98">
        <f t="shared" si="1"/>
        <v>35162</v>
      </c>
      <c r="D31" s="99">
        <v>31997.0</v>
      </c>
      <c r="E31" s="99">
        <v>2813.0</v>
      </c>
      <c r="F31" s="99">
        <v>352.0</v>
      </c>
      <c r="G31" s="43"/>
      <c r="H31" s="43"/>
      <c r="I31" s="43"/>
      <c r="J31" s="43"/>
      <c r="K31" s="43"/>
      <c r="L31" s="43"/>
      <c r="M31" s="43"/>
      <c r="N31" s="43"/>
      <c r="O31" s="43"/>
      <c r="P31" s="43"/>
      <c r="Q31" s="43"/>
      <c r="R31" s="43"/>
      <c r="S31" s="43"/>
      <c r="T31" s="43"/>
      <c r="U31" s="43"/>
      <c r="V31" s="43"/>
      <c r="W31" s="43"/>
      <c r="X31" s="43"/>
      <c r="Y31" s="43"/>
      <c r="Z31" s="43"/>
    </row>
    <row r="32">
      <c r="A32" s="45">
        <v>23.0</v>
      </c>
      <c r="B32" s="46" t="s">
        <v>135</v>
      </c>
      <c r="C32" s="98">
        <f t="shared" si="1"/>
        <v>22265</v>
      </c>
      <c r="D32" s="99">
        <v>16699.0</v>
      </c>
      <c r="E32" s="99">
        <v>4453.0</v>
      </c>
      <c r="F32" s="99">
        <v>1113.0</v>
      </c>
      <c r="G32" s="43"/>
      <c r="H32" s="43"/>
      <c r="I32" s="43"/>
      <c r="J32" s="43"/>
      <c r="K32" s="43"/>
      <c r="L32" s="43"/>
      <c r="M32" s="43"/>
      <c r="N32" s="43"/>
      <c r="O32" s="43"/>
      <c r="P32" s="43"/>
      <c r="Q32" s="43"/>
      <c r="R32" s="43"/>
      <c r="S32" s="43"/>
      <c r="T32" s="43"/>
      <c r="U32" s="43"/>
      <c r="V32" s="43"/>
      <c r="W32" s="43"/>
      <c r="X32" s="43"/>
      <c r="Y32" s="43"/>
      <c r="Z32" s="43"/>
    </row>
    <row r="33">
      <c r="A33" s="45">
        <v>24.0</v>
      </c>
      <c r="B33" s="46" t="s">
        <v>136</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117</v>
      </c>
      <c r="B34" s="46" t="s">
        <v>244</v>
      </c>
      <c r="C34" s="98">
        <f t="shared" si="1"/>
        <v>59986</v>
      </c>
      <c r="D34" s="99">
        <v>59903.0</v>
      </c>
      <c r="E34" s="99">
        <v>62.0</v>
      </c>
      <c r="F34" s="99">
        <v>21.0</v>
      </c>
      <c r="G34" s="43"/>
      <c r="H34" s="43"/>
      <c r="I34" s="43"/>
      <c r="J34" s="43"/>
      <c r="K34" s="43"/>
      <c r="L34" s="43"/>
      <c r="M34" s="43"/>
      <c r="N34" s="43"/>
      <c r="O34" s="43"/>
      <c r="P34" s="43"/>
      <c r="Q34" s="43"/>
      <c r="R34" s="43"/>
      <c r="S34" s="43"/>
      <c r="T34" s="43"/>
      <c r="U34" s="43"/>
      <c r="V34" s="43"/>
      <c r="W34" s="43"/>
      <c r="X34" s="43"/>
      <c r="Y34" s="43"/>
      <c r="Z34" s="43"/>
    </row>
    <row r="35">
      <c r="A35" s="45" t="s">
        <v>48</v>
      </c>
      <c r="B35" s="102" t="s">
        <v>138</v>
      </c>
      <c r="C35" s="98">
        <f t="shared" si="1"/>
        <v>9574</v>
      </c>
      <c r="D35" s="99">
        <v>9574.0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140</v>
      </c>
      <c r="C36" s="98">
        <f t="shared" si="1"/>
        <v>181881</v>
      </c>
      <c r="D36" s="99">
        <v>0.0</v>
      </c>
      <c r="E36" s="99">
        <v>0.0</v>
      </c>
      <c r="F36" s="99">
        <v>181881.0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141</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142</v>
      </c>
      <c r="C40" s="103">
        <f t="shared" ref="C40:F40" si="2">sum(C3:C39)</f>
        <v>1605544</v>
      </c>
      <c r="D40" s="103">
        <f t="shared" si="2"/>
        <v>1019164</v>
      </c>
      <c r="E40" s="103">
        <f t="shared" si="2"/>
        <v>284957</v>
      </c>
      <c r="F40" s="103">
        <f t="shared" si="2"/>
        <v>301423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TAVON LEARNING CENTER</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143</v>
      </c>
      <c r="B2" s="45">
        <v>1.0</v>
      </c>
      <c r="C2" s="46" t="s">
        <v>144</v>
      </c>
      <c r="D2" s="110"/>
      <c r="E2" s="111">
        <v>125863.0</v>
      </c>
      <c r="F2" s="43"/>
      <c r="G2" s="43"/>
      <c r="H2" s="43"/>
      <c r="I2" s="43"/>
      <c r="J2" s="43"/>
      <c r="K2" s="43"/>
      <c r="L2" s="43"/>
      <c r="M2" s="43"/>
      <c r="N2" s="43"/>
      <c r="O2" s="43"/>
      <c r="P2" s="43"/>
      <c r="Q2" s="43"/>
      <c r="R2" s="43"/>
      <c r="S2" s="43"/>
      <c r="T2" s="43"/>
      <c r="U2" s="43"/>
      <c r="V2" s="43"/>
      <c r="W2" s="43"/>
      <c r="X2" s="43"/>
      <c r="Y2" s="43"/>
      <c r="Z2" s="43"/>
    </row>
    <row r="3">
      <c r="A3" s="49"/>
      <c r="B3" s="45">
        <v>2.0</v>
      </c>
      <c r="C3" s="46" t="s">
        <v>145</v>
      </c>
      <c r="D3" s="112"/>
      <c r="E3" s="111">
        <v>1028743.0</v>
      </c>
      <c r="F3" s="43"/>
      <c r="G3" s="43"/>
      <c r="H3" s="43"/>
      <c r="I3" s="43"/>
      <c r="J3" s="43"/>
      <c r="K3" s="43"/>
      <c r="L3" s="43"/>
      <c r="M3" s="43"/>
      <c r="N3" s="43"/>
      <c r="O3" s="43"/>
      <c r="P3" s="43"/>
      <c r="Q3" s="43"/>
      <c r="R3" s="43"/>
      <c r="S3" s="43"/>
      <c r="T3" s="43"/>
      <c r="U3" s="43"/>
      <c r="V3" s="43"/>
      <c r="W3" s="43"/>
      <c r="X3" s="43"/>
      <c r="Y3" s="43"/>
      <c r="Z3" s="43"/>
    </row>
    <row r="4">
      <c r="A4" s="49"/>
      <c r="B4" s="45">
        <v>3.0</v>
      </c>
      <c r="C4" s="46" t="s">
        <v>146</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147</v>
      </c>
      <c r="D5" s="112"/>
      <c r="E5" s="111">
        <v>89347.0</v>
      </c>
      <c r="F5" s="43"/>
      <c r="G5" s="43"/>
      <c r="H5" s="43"/>
      <c r="I5" s="43"/>
      <c r="J5" s="43"/>
      <c r="K5" s="43"/>
      <c r="L5" s="43"/>
      <c r="M5" s="43"/>
      <c r="N5" s="43"/>
      <c r="O5" s="43"/>
      <c r="P5" s="43"/>
      <c r="Q5" s="43"/>
      <c r="R5" s="43"/>
      <c r="S5" s="43"/>
      <c r="T5" s="43"/>
      <c r="U5" s="43"/>
      <c r="V5" s="43"/>
      <c r="W5" s="43"/>
      <c r="X5" s="43"/>
      <c r="Y5" s="43"/>
      <c r="Z5" s="43"/>
    </row>
    <row r="6">
      <c r="A6" s="49"/>
      <c r="B6" s="45">
        <v>5.0</v>
      </c>
      <c r="C6" s="51" t="s">
        <v>148</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149</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150</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151</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152</v>
      </c>
      <c r="D10" s="110"/>
      <c r="E10" s="111">
        <v>35529.0</v>
      </c>
      <c r="F10" s="43"/>
      <c r="G10" s="43"/>
      <c r="H10" s="43"/>
      <c r="I10" s="43"/>
      <c r="J10" s="43"/>
      <c r="K10" s="43"/>
      <c r="L10" s="43"/>
      <c r="M10" s="43"/>
      <c r="N10" s="43"/>
      <c r="O10" s="43"/>
      <c r="P10" s="43"/>
      <c r="Q10" s="43"/>
      <c r="R10" s="43"/>
      <c r="S10" s="43"/>
      <c r="T10" s="43"/>
      <c r="U10" s="43"/>
      <c r="V10" s="43"/>
      <c r="W10" s="43"/>
      <c r="X10" s="43"/>
      <c r="Y10" s="43"/>
      <c r="Z10" s="43"/>
    </row>
    <row r="11">
      <c r="A11" s="49"/>
      <c r="B11" s="45" t="s">
        <v>153</v>
      </c>
      <c r="C11" s="46" t="s">
        <v>154</v>
      </c>
      <c r="D11" s="111">
        <v>1224661.0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155</v>
      </c>
      <c r="C12" s="46" t="s">
        <v>156</v>
      </c>
      <c r="D12" s="111">
        <v>419035.0</v>
      </c>
      <c r="E12" s="108">
        <f>D11-D12</f>
        <v>805626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157</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158</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159</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160</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161</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162</v>
      </c>
      <c r="D18" s="113"/>
      <c r="E18" s="114">
        <f>sum(E2:E17)</f>
        <v>2085108</v>
      </c>
      <c r="F18" s="43"/>
      <c r="G18" s="43"/>
      <c r="H18" s="43"/>
      <c r="I18" s="43"/>
      <c r="J18" s="43"/>
      <c r="K18" s="43"/>
      <c r="L18" s="43"/>
      <c r="M18" s="43"/>
      <c r="N18" s="43"/>
      <c r="O18" s="43"/>
      <c r="P18" s="43"/>
      <c r="Q18" s="43"/>
      <c r="R18" s="43"/>
      <c r="S18" s="43"/>
      <c r="T18" s="43"/>
      <c r="U18" s="43"/>
      <c r="V18" s="43"/>
      <c r="W18" s="43"/>
      <c r="X18" s="43"/>
      <c r="Y18" s="43"/>
      <c r="Z18" s="43"/>
    </row>
    <row r="19">
      <c r="A19" s="44" t="s">
        <v>163</v>
      </c>
      <c r="B19" s="115">
        <v>17.0</v>
      </c>
      <c r="C19" s="116" t="s">
        <v>164</v>
      </c>
      <c r="D19" s="117"/>
      <c r="E19" s="111">
        <v>4080.0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165</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166</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167</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168</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169</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170</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171</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172</v>
      </c>
      <c r="D27" s="117"/>
      <c r="E27" s="118">
        <v>17551.0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173</v>
      </c>
      <c r="D28" s="125"/>
      <c r="E28" s="126">
        <f>sum(E19:E27)</f>
        <v>21631</v>
      </c>
      <c r="F28" s="43"/>
      <c r="G28" s="43"/>
      <c r="H28" s="43"/>
      <c r="I28" s="43"/>
      <c r="J28" s="43"/>
      <c r="K28" s="43"/>
      <c r="L28" s="43"/>
      <c r="M28" s="43"/>
      <c r="N28" s="43"/>
      <c r="O28" s="43"/>
      <c r="P28" s="43"/>
      <c r="Q28" s="43"/>
      <c r="R28" s="43"/>
      <c r="S28" s="43"/>
      <c r="T28" s="43"/>
      <c r="U28" s="43"/>
      <c r="V28" s="43"/>
      <c r="W28" s="43"/>
      <c r="X28" s="43"/>
      <c r="Y28" s="43"/>
      <c r="Z28" s="43"/>
    </row>
    <row r="29">
      <c r="A29" s="65" t="s">
        <v>174</v>
      </c>
      <c r="B29" s="127"/>
      <c r="C29" s="128" t="s">
        <v>175</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176</v>
      </c>
      <c r="D30" s="117"/>
      <c r="E30" s="111">
        <v>2022002.0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177</v>
      </c>
      <c r="D31" s="117"/>
      <c r="E31" s="111">
        <v>41475.0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178</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179</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180</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181</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182</v>
      </c>
      <c r="D36" s="131"/>
      <c r="E36" s="126">
        <f>sum(E30:E35)</f>
        <v>2063477</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183</v>
      </c>
      <c r="D37" s="135"/>
      <c r="E37" s="136">
        <f>E36+E28</f>
        <v>2085108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