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<sst xmlns="http://schemas.openxmlformats.org/spreadsheetml/2006/main" count="873" uniqueCount="258">
  <si>
    <t>WHATCOM MUSEUM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</si>
  <si>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</si>
  <si>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</si>
  <si>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</si>
  <si>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</si>
  <si>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</si>
  <si>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</si>
  <si>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</si>
  <si>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</si>
  <si>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</si>
  <si>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</si>
  <si>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</si>
  <si>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</si>
  <si>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</si>
  <si>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</si>
  <si>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</si>
  <si>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</si>
  <si>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</si>
  <si>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</si>
  <si>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</si>
  <si>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</si>
  <si>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</si>
  <si>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</si>
  <si>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</si>
  <si>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</si>
  <si>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</si>
  <si>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</si>
  <si>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</si>
  <si>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</si>
  <si>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</si>
  <si>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</si>
  <si>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</si>
  <si>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</si>
  <si>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</si>
  <si>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</si>
  <si>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</si>
  <si>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</si>
  <si>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</si>
  <si>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</si>
  <si>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</si>
  <si>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</si>
  <si>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</si>
  <si>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</si>
  <si>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</si>
  <si>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</si>
  <si>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</si>
  <si>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</si>
  <si>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</si>
  <si>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</si>
  <si>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</si>
  <si>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</si>
  <si>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</si>
  <si>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</si>
  <si>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</si>
  <si>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</si>
  <si>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</si>
  <si>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</si>
  <si>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</si>
  <si>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</si>
  <si>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</si>
  <si>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</si>
  <si>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</si>
  <si>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</si>
  <si>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</si>
  <si>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OTHER</t>
  </si>
  <si>
    <t>ADMISSIONS</t>
  </si>
  <si>
    <t>RENTAL INCOME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</si>
  <si>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</si>
  <si>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</si>
  <si>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</si>
  <si>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</si>
  <si>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</si>
  <si>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</si>
  <si>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</si>
  <si>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</si>
  <si>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</si>
  <si>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</si>
  <si>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</si>
  <si>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</si>
  <si>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</si>
  <si>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</si>
  <si>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</si>
  <si>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</si>
  <si>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</si>
  <si>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</si>
  <si>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</si>
  <si>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</si>
  <si>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</si>
  <si>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</si>
  <si>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</si>
  <si>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</si>
  <si>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</si>
  <si>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</si>
  <si>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</si>
  <si>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</si>
  <si>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</si>
  <si>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</si>
  <si>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</si>
  <si>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</si>
  <si>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</si>
  <si>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</si>
  <si>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</si>
  <si>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</si>
  <si>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</si>
  <si>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</si>
  <si>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</si>
  <si>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</si>
  <si>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</si>
  <si>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</si>
  <si>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</si>
  <si>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</si>
  <si>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</si>
  <si>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</si>
  <si>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</si>
  <si>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</si>
  <si>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</si>
  <si>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</si>
  <si>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</si>
  <si>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</si>
  <si>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</si>
  <si>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</si>
  <si>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</si>
  <si>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</si>
  <si>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</si>
  <si>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</si>
  <si>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</si>
  <si>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</si>
  <si>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</si>
  <si>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</si>
  <si>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</si>
  <si>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</si>
  <si>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</si>
  <si>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</si>
  <si>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</si>
  <si>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</si>
  <si>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</si>
  <si>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SUPPLIES</t>
  </si>
  <si>
    <t>EXHIBIT LOAN FEES</t>
  </si>
  <si>
    <t>IN-KIND EXPENSES</t>
  </si>
  <si>
    <t>BANK CHARGES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</si>
  <si>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</si>
  <si>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</si>
  <si>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</si>
  <si>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</si>
  <si>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</si>
  <si>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</si>
  <si>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</si>
  <si>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</si>
  <si>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</si>
  <si>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</si>
  <si>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</si>
  <si>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</si>
  <si>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</si>
  <si>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</si>
  <si>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</si>
  <si>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</si>
  <si>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</si>
  <si>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</si>
  <si>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</si>
  <si>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</si>
  <si>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</si>
  <si>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</si>
  <si>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</si>
  <si>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</si>
  <si>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</si>
  <si>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</si>
  <si>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</si>
  <si>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</si>
  <si>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</si>
  <si>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</si>
  <si>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</si>
  <si>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</si>
  <si>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</si>
  <si>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</si>
  <si>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</si>
  <si>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</si>
  <si>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</si>
  <si>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</si>
  <si>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</si>
  <si>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</si>
  <si>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</si>
  <si>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</si>
  <si>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</si>
  <si>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</si>
  <si>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</si>
  <si>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</si>
  <si>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</si>
  <si>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</si>
  <si>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</si>
  <si>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</si>
  <si>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</si>
  <si>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</si>
  <si>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</si>
  <si>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</si>
  <si>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</si>
  <si>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</si>
  <si>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</si>
  <si>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</si>
  <si>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</si>
  <si>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</si>
  <si>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</si>
  <si>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</si>
  <si>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</si>
  <si>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</si>
  <si>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</si>
  <si>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</si>
  <si>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</si>
  <si>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</si>
  <si>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</si>
  <si>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</si>
  <si>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</si>
  <si>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</si>
  <si>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</si>
  <si>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</si>
  <si>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</si>
  <si>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</si>
  <si>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</si>
  <si>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</si>
  <si>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</si>
  <si>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</si>
  <si>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</si>
  <si>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</si>
  <si>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</si>
  <si>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</si>
  <si>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</si>
  <si>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</si>
  <si>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</si>
  <si>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</si>
  <si>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</si>
  <si>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</si>
  <si>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</si>
  <si>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</si>
  <si>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</si>
  <si>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</si>
  <si>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</si>
  <si>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</si>
  <si>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</si>
  <si>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</si>
  <si>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</si>
  <si>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</si>
  <si>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PROGRAMS &amp; TOURS</t>
  </si>
  <si>
    <t>EXHIBITS</t>
  </si>
  <si>
    <r>
      <rPr>
        <rFont val="Roboto"/>
        <color rgb="FF000000"/>
        <sz val="10.0"/>
      </rPr>
      <t xml:space="preserve">Gross amount from sales of </t>
    </r>
    <r>
      <rPr>
        <rFont val="Roboto"/>
        <color rgb="FF000000"/>
        <sz val="10.0"/>
      </rPr>
      <t>assets other than inventory</t>
    </r>
  </si>
  <si>
    <t>REPAIRS &amp; MAINTENANCE</t>
  </si>
  <si>
    <t>FREIGHT &amp; SHIPPING</t>
  </si>
  <si>
    <t>BANK &amp; MERCHANT FEES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</si>
  <si>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</si>
  <si>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</si>
  <si>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 IN-KIND EXPENSES</t>
  </si>
  <si>
    <t xml:space="preserve"> EXHIBIT LOAN FEES</t>
  </si>
  <si>
    <t>MEALS &amp; ENTERTAINMENT</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</si>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</sst>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WHATCOM MUSEUM FOUNDATION</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2023'!C40</f>
        <v>1730777</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2023'!C31</f>
        <v>68801</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1661976</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138498</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2023'!E2+'Balance Sheet 2023'!E3</f>
        <v>446472</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3.2236711</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2023'!E30</f>
        <v>2441538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2023'!C40</f>
        <v>1730777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144231.4167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16.92792081</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2023'!E13:E15)</f>
        <v>4325212</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2023'!C40</f>
        <v>1730777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144231.4167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29.98800192</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33.21167302</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2023'!E2:E7,'Revenues 2023'!F10:F15)</f>
        <v>559175</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2023'!F44</f>
        <v>1605394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0.3483101345</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2023'!C7:C9)</f>
        <v>860222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2023'!C10:C12)</f>
        <v>197061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1057283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2023'!C40</f>
        <v>1730777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0.6108718801</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2023'!C10:C11)</f>
        <v>114587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2023'!C7:C9)</f>
        <v>860222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0.1332063119</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246</v>
      </c>
      <c r="D41" s="75">
        <f>'Expenses 2023'!D40</f>
        <v>1151163</v>
      </c>
      <c r="E41" s="164">
        <f t="shared" ref="E41:E44" si="1">D41/$D$44</f>
        <v>0.6651134144</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2023'!E40</f>
        <v>213712</v>
      </c>
      <c r="E42" s="164">
        <f t="shared" si="1"/>
        <v>0.1234774902</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2023'!F40</f>
        <v>365902</v>
      </c>
      <c r="E43" s="164">
        <f t="shared" si="1"/>
        <v>0.2114090955</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1730777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2023'!F9</f>
        <v>710611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2023'!F40</f>
        <v>365902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1.94208012</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2023'!E2:E10)</f>
        <v>918847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2023'!E19:E22)</f>
        <v>460128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1.996937809</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2023'!E18</f>
        <v>5595626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WHATCOM MUSEUM FOUNDATION</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165350.0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78301.0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1550577.0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1043361.0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1794228</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363292.0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219629.0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140385.0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22396.0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4825.0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750527</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491347.0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61209.0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43813.0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17396</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94987.0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42802.0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52185</v>
      </c>
      <c r="G38" s="43"/>
      <c r="H38" s="43"/>
      <c r="I38" s="43"/>
      <c r="J38" s="43"/>
      <c r="K38" s="43"/>
      <c r="L38" s="43"/>
      <c r="M38" s="43"/>
      <c r="N38" s="43"/>
      <c r="O38" s="43"/>
      <c r="P38" s="43"/>
      <c r="Q38" s="43"/>
      <c r="R38" s="43"/>
      <c r="S38" s="43"/>
      <c r="T38" s="43"/>
      <c r="U38" s="43"/>
      <c r="V38" s="43"/>
      <c r="W38" s="43"/>
      <c r="X38" s="43"/>
      <c r="Y38" s="43"/>
      <c r="Z38" s="43"/>
    </row>
    <row r="39">
      <c r="A39" s="49"/>
      <c r="B39" s="45" t="s">
        <v>98</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3105683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WHATCOM MUSEUM FOUNDATION</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35830</v>
      </c>
      <c r="D4" s="99">
        <v>35830.0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269727</v>
      </c>
      <c r="D7" s="99">
        <v>172705.0</v>
      </c>
      <c r="E7" s="99">
        <v>30503.0</v>
      </c>
      <c r="F7" s="99">
        <v>66519.0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644588</v>
      </c>
      <c r="D9" s="99">
        <v>412725.0</v>
      </c>
      <c r="E9" s="99">
        <v>72897.0</v>
      </c>
      <c r="F9" s="99">
        <v>158966.0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16574</v>
      </c>
      <c r="D10" s="99">
        <v>9403.0</v>
      </c>
      <c r="E10" s="99">
        <v>3102.0</v>
      </c>
      <c r="F10" s="99">
        <v>4069.0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103460</v>
      </c>
      <c r="D11" s="99">
        <v>69091.0</v>
      </c>
      <c r="E11" s="99">
        <v>8900.0</v>
      </c>
      <c r="F11" s="99">
        <v>25469.0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86920</v>
      </c>
      <c r="D12" s="99">
        <v>57527.0</v>
      </c>
      <c r="E12" s="99">
        <v>8654.0</v>
      </c>
      <c r="F12" s="99">
        <v>20739.0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15322</v>
      </c>
      <c r="D16" s="99">
        <v>0.0</v>
      </c>
      <c r="E16" s="99">
        <v>15322.0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53177</v>
      </c>
      <c r="D19" s="99">
        <v>17515.0</v>
      </c>
      <c r="E19" s="99">
        <v>35662.0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119514</v>
      </c>
      <c r="D20" s="99">
        <v>85084.0</v>
      </c>
      <c r="E20" s="99">
        <v>7297.0</v>
      </c>
      <c r="F20" s="99">
        <v>27133.0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52786</v>
      </c>
      <c r="D21" s="99">
        <v>0.0</v>
      </c>
      <c r="E21" s="99">
        <v>0.0</v>
      </c>
      <c r="F21" s="99">
        <v>52786.0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30046</v>
      </c>
      <c r="D22" s="99">
        <v>15962.0</v>
      </c>
      <c r="E22" s="99">
        <v>0.0</v>
      </c>
      <c r="F22" s="99">
        <v>14084.0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20948</v>
      </c>
      <c r="D23" s="99">
        <v>9370.0</v>
      </c>
      <c r="E23" s="99">
        <v>1206.0</v>
      </c>
      <c r="F23" s="99">
        <v>10372.0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284</v>
      </c>
      <c r="D25" s="99">
        <v>284.0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59556</v>
      </c>
      <c r="D26" s="99">
        <v>54800.0</v>
      </c>
      <c r="E26" s="99">
        <v>4485.0</v>
      </c>
      <c r="F26" s="99">
        <v>271.0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1160</v>
      </c>
      <c r="D28" s="99">
        <v>685.0</v>
      </c>
      <c r="E28" s="99">
        <v>450.0</v>
      </c>
      <c r="F28" s="99">
        <v>25.0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61595</v>
      </c>
      <c r="D31" s="99">
        <v>43117.0</v>
      </c>
      <c r="E31" s="99">
        <v>9239.0</v>
      </c>
      <c r="F31" s="99">
        <v>9239.0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13888</v>
      </c>
      <c r="D32" s="99">
        <v>0.0</v>
      </c>
      <c r="E32" s="99">
        <v>13888.0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72257</v>
      </c>
      <c r="D34" s="99">
        <v>61549.0</v>
      </c>
      <c r="E34" s="99">
        <v>5990.0</v>
      </c>
      <c r="F34" s="99">
        <v>4718.0</v>
      </c>
      <c r="G34" s="43"/>
      <c r="H34" s="43"/>
      <c r="I34" s="43"/>
      <c r="J34" s="43"/>
      <c r="K34" s="43"/>
      <c r="L34" s="43"/>
      <c r="M34" s="43"/>
      <c r="N34" s="43"/>
      <c r="O34" s="43"/>
      <c r="P34" s="43"/>
      <c r="Q34" s="43"/>
      <c r="R34" s="43"/>
      <c r="S34" s="43"/>
      <c r="T34" s="43"/>
      <c r="U34" s="43"/>
      <c r="V34" s="43"/>
      <c r="W34" s="43"/>
      <c r="X34" s="43"/>
      <c r="Y34" s="43"/>
      <c r="Z34" s="43"/>
    </row>
    <row r="35">
      <c r="A35" s="45" t="s">
        <v>48</v>
      </c>
      <c r="B35" s="102" t="s">
        <v>248</v>
      </c>
      <c r="C35" s="98">
        <f t="shared" si="1"/>
        <v>43361</v>
      </c>
      <c r="D35" s="99">
        <v>43361.0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249</v>
      </c>
      <c r="C36" s="98">
        <f t="shared" si="1"/>
        <v>35000</v>
      </c>
      <c r="D36" s="99">
        <v>35000.0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250</v>
      </c>
      <c r="C37" s="98">
        <f t="shared" si="1"/>
        <v>30029</v>
      </c>
      <c r="D37" s="99">
        <v>22064.0</v>
      </c>
      <c r="E37" s="99">
        <v>5589.0</v>
      </c>
      <c r="F37" s="99">
        <v>2376.0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88527</v>
      </c>
      <c r="D38" s="99">
        <v>34196.0</v>
      </c>
      <c r="E38" s="99">
        <v>19999.0</v>
      </c>
      <c r="F38" s="99">
        <v>34332.0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1854549</v>
      </c>
      <c r="D40" s="103">
        <f t="shared" si="2"/>
        <v>1180268</v>
      </c>
      <c r="E40" s="103">
        <f t="shared" si="2"/>
        <v>243183</v>
      </c>
      <c r="F40" s="103">
        <f t="shared" si="2"/>
        <v>431098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WHATCOM MUSEUM FOUNDATION</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308767.0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171564.0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41943.0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297202.0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27562.0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46970.0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1958954.0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1666490.0</v>
      </c>
      <c r="E12" s="108">
        <f>D11-D12</f>
        <v>292464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5579818.0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6766290</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119851.0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302362.0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422213</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2595121.0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3748956.0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6344077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6766290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WHATCOM MUSEUM FOUNDATION</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2024'!C40</f>
        <v>1854549</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2024'!C31</f>
        <v>61595</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1792954</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149412.8333</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2024'!E2+'Balance Sheet 2024'!E3</f>
        <v>480331</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3.214790787</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2024'!E30</f>
        <v>2595121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2024'!C40</f>
        <v>1854549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154545.75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16.79192731</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2024'!E13:E15)</f>
        <v>5579818</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2024'!C40</f>
        <v>1854549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154545.75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36.10463568</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39.31942647</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2024'!E2:E7,'Revenues 2024'!F10:F15)</f>
        <v>1550577</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2024'!F44</f>
        <v>3105683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0.4992708528</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2024'!C7:C9)</f>
        <v>914315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2024'!C10:C12)</f>
        <v>206954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1121269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2024'!C40</f>
        <v>1854549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0.6046046775</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2024'!C10:C11)</f>
        <v>120034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2024'!C7:C9)</f>
        <v>914315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0.1312829823</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251</v>
      </c>
      <c r="D41" s="75">
        <f>'Expenses 2024'!D40</f>
        <v>1180268</v>
      </c>
      <c r="E41" s="164">
        <f t="shared" ref="E41:E44" si="1">D41/$D$44</f>
        <v>0.6364178029</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2024'!E40</f>
        <v>243183</v>
      </c>
      <c r="E42" s="164">
        <f t="shared" si="1"/>
        <v>0.1311278375</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2024'!F40</f>
        <v>431098</v>
      </c>
      <c r="E43" s="164">
        <f t="shared" si="1"/>
        <v>0.2324543595</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1854549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2024'!F9</f>
        <v>1794228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2024'!F40</f>
        <v>431098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4.161995648</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2024'!E2:E10)</f>
        <v>894008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2024'!E19:E22)</f>
        <v>422213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2.117433618</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2024'!E18</f>
        <v>6766290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WHATCOM MUSEUM FOUNDATION</v>
      </c>
      <c r="B1" s="2" t="s">
        <v>252</v>
      </c>
      <c r="C1" s="138"/>
      <c r="D1" s="138"/>
      <c r="E1" s="138"/>
      <c r="F1" s="139"/>
      <c r="G1" s="139"/>
      <c r="H1" s="139"/>
      <c r="I1" s="43"/>
      <c r="J1" s="43"/>
      <c r="K1" s="43"/>
      <c r="L1" s="43"/>
      <c r="M1" s="43"/>
      <c r="N1" s="43"/>
      <c r="O1" s="43"/>
      <c r="P1" s="43"/>
      <c r="Q1" s="43"/>
      <c r="R1" s="43"/>
      <c r="S1" s="43"/>
      <c r="T1" s="43"/>
      <c r="U1" s="43"/>
      <c r="V1" s="43"/>
      <c r="W1" s="43"/>
      <c r="X1" s="43"/>
      <c r="Y1" s="43"/>
    </row>
    <row r="2">
      <c r="A2" s="140" t="s">
        <v>183</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184</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253</v>
      </c>
      <c r="E4" s="45" t="s">
        <v>254</v>
      </c>
      <c r="F4" s="45" t="s">
        <v>255</v>
      </c>
      <c r="G4" s="59" t="s">
        <v>256</v>
      </c>
      <c r="H4" s="59"/>
      <c r="I4" s="43"/>
      <c r="J4" s="43"/>
      <c r="K4" s="43"/>
      <c r="L4" s="43"/>
      <c r="M4" s="43"/>
      <c r="N4" s="43"/>
      <c r="O4" s="43"/>
      <c r="P4" s="43"/>
      <c r="Q4" s="43"/>
      <c r="R4" s="43"/>
      <c r="S4" s="43"/>
      <c r="T4" s="43"/>
      <c r="U4" s="43"/>
      <c r="V4" s="43"/>
      <c r="W4" s="43"/>
      <c r="X4" s="43"/>
      <c r="Y4" s="43"/>
    </row>
    <row r="5">
      <c r="A5" s="138"/>
      <c r="B5" s="49"/>
      <c r="C5" s="147" t="s">
        <v>183</v>
      </c>
      <c r="D5" s="176">
        <f>'Ratios 2022'!D8</f>
        <v>1.316782033</v>
      </c>
      <c r="E5" s="176">
        <f>'Ratios 2023'!D8</f>
        <v>3.2236711</v>
      </c>
      <c r="F5" s="176">
        <f>'Ratios 2024'!D8</f>
        <v>3.214790787</v>
      </c>
      <c r="G5" s="176">
        <f>average(D5:F5)</f>
        <v>2.585081306</v>
      </c>
      <c r="H5" s="149" t="s">
        <v>190</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191</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192</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253</v>
      </c>
      <c r="E9" s="45" t="s">
        <v>254</v>
      </c>
      <c r="F9" s="45" t="s">
        <v>255</v>
      </c>
      <c r="G9" s="59" t="s">
        <v>256</v>
      </c>
      <c r="H9" s="59"/>
      <c r="I9" s="43"/>
      <c r="J9" s="43"/>
      <c r="K9" s="43"/>
      <c r="L9" s="43"/>
      <c r="M9" s="43"/>
      <c r="N9" s="43"/>
      <c r="O9" s="43"/>
      <c r="P9" s="43"/>
      <c r="Q9" s="43"/>
      <c r="R9" s="43"/>
      <c r="S9" s="43"/>
      <c r="T9" s="43"/>
      <c r="U9" s="43"/>
      <c r="V9" s="43"/>
      <c r="W9" s="43"/>
      <c r="X9" s="43"/>
      <c r="Y9" s="43"/>
    </row>
    <row r="10">
      <c r="A10" s="138"/>
      <c r="B10" s="49"/>
      <c r="C10" s="147" t="s">
        <v>191</v>
      </c>
      <c r="D10" s="148">
        <f>'Ratios 2022'!D14</f>
        <v>21.80651012</v>
      </c>
      <c r="E10" s="148">
        <f>'Ratios 2023'!D14</f>
        <v>16.92792081</v>
      </c>
      <c r="F10" s="148">
        <f>'Ratios 2024'!D14</f>
        <v>16.79192731</v>
      </c>
      <c r="G10" s="176">
        <f>average(D10:F10)</f>
        <v>18.50878608</v>
      </c>
      <c r="H10" s="149" t="s">
        <v>190</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196</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197</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253</v>
      </c>
      <c r="E14" s="45" t="s">
        <v>254</v>
      </c>
      <c r="F14" s="45" t="s">
        <v>255</v>
      </c>
      <c r="G14" s="59" t="s">
        <v>256</v>
      </c>
      <c r="H14" s="59"/>
      <c r="I14" s="43"/>
      <c r="J14" s="43"/>
      <c r="K14" s="43"/>
      <c r="L14" s="43"/>
      <c r="M14" s="43"/>
      <c r="N14" s="43"/>
      <c r="O14" s="43"/>
      <c r="P14" s="43"/>
      <c r="Q14" s="43"/>
      <c r="R14" s="43"/>
      <c r="S14" s="43"/>
      <c r="T14" s="43"/>
      <c r="U14" s="43"/>
      <c r="V14" s="43"/>
      <c r="W14" s="43"/>
      <c r="X14" s="43"/>
      <c r="Y14" s="43"/>
    </row>
    <row r="15">
      <c r="A15" s="138"/>
      <c r="B15" s="49"/>
      <c r="C15" s="147" t="s">
        <v>199</v>
      </c>
      <c r="D15" s="179">
        <f>'Ratios 2022'!D20</f>
        <v>33.95318258</v>
      </c>
      <c r="E15" s="179">
        <f>'Ratios 2023'!D20</f>
        <v>29.98800192</v>
      </c>
      <c r="F15" s="179">
        <f>'Ratios 2024'!D20</f>
        <v>36.10463568</v>
      </c>
      <c r="G15" s="176">
        <f>average(D15:F15)</f>
        <v>33.34860673</v>
      </c>
      <c r="H15" s="149" t="s">
        <v>190</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201</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202</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253</v>
      </c>
      <c r="E19" s="45" t="s">
        <v>254</v>
      </c>
      <c r="F19" s="45" t="s">
        <v>255</v>
      </c>
      <c r="G19" s="59" t="s">
        <v>256</v>
      </c>
      <c r="H19" s="59"/>
      <c r="I19" s="43"/>
      <c r="J19" s="43"/>
      <c r="K19" s="43"/>
      <c r="L19" s="43"/>
      <c r="M19" s="43"/>
      <c r="N19" s="43"/>
      <c r="O19" s="43"/>
      <c r="P19" s="43"/>
      <c r="Q19" s="43"/>
      <c r="R19" s="43"/>
      <c r="S19" s="43"/>
      <c r="T19" s="43"/>
      <c r="U19" s="43"/>
      <c r="V19" s="43"/>
      <c r="W19" s="43"/>
      <c r="X19" s="43"/>
      <c r="Y19" s="43"/>
    </row>
    <row r="20">
      <c r="A20" s="138"/>
      <c r="B20" s="49"/>
      <c r="C20" s="147" t="s">
        <v>201</v>
      </c>
      <c r="D20" s="162">
        <f>'Ratios 2022'!D26</f>
        <v>0.3367084706</v>
      </c>
      <c r="E20" s="162">
        <f>'Ratios 2023'!D26</f>
        <v>0.3483101345</v>
      </c>
      <c r="F20" s="162">
        <f>'Ratios 2024'!D26</f>
        <v>0.4992708528</v>
      </c>
      <c r="G20" s="180">
        <f>average(D20:F20)</f>
        <v>0.3947631526</v>
      </c>
      <c r="H20" s="149" t="s">
        <v>205</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206</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207</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253</v>
      </c>
      <c r="E24" s="45" t="s">
        <v>254</v>
      </c>
      <c r="F24" s="45" t="s">
        <v>255</v>
      </c>
      <c r="G24" s="59" t="s">
        <v>256</v>
      </c>
      <c r="H24" s="59"/>
      <c r="I24" s="43"/>
      <c r="J24" s="43"/>
      <c r="K24" s="43"/>
      <c r="L24" s="43"/>
      <c r="M24" s="43"/>
      <c r="N24" s="43"/>
      <c r="O24" s="43"/>
      <c r="P24" s="43"/>
      <c r="Q24" s="43"/>
      <c r="R24" s="43"/>
      <c r="S24" s="43"/>
      <c r="T24" s="43"/>
      <c r="U24" s="43"/>
      <c r="V24" s="43"/>
      <c r="W24" s="43"/>
      <c r="X24" s="43"/>
      <c r="Y24" s="43"/>
    </row>
    <row r="25">
      <c r="A25" s="138"/>
      <c r="B25" s="49"/>
      <c r="C25" s="147" t="s">
        <v>211</v>
      </c>
      <c r="D25" s="162">
        <f>'Ratios 2022'!D33</f>
        <v>0.6216912539</v>
      </c>
      <c r="E25" s="162">
        <f>'Ratios 2023'!D33</f>
        <v>0.6108718801</v>
      </c>
      <c r="F25" s="162">
        <f>'Ratios 2024'!D33</f>
        <v>0.6046046775</v>
      </c>
      <c r="G25" s="180">
        <f>average(D25:F25)</f>
        <v>0.6123892705</v>
      </c>
      <c r="H25" s="149" t="s">
        <v>212</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213</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214</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253</v>
      </c>
      <c r="E29" s="45" t="s">
        <v>254</v>
      </c>
      <c r="F29" s="45" t="s">
        <v>255</v>
      </c>
      <c r="G29" s="59" t="s">
        <v>256</v>
      </c>
      <c r="H29" s="59"/>
      <c r="I29" s="43"/>
      <c r="J29" s="43"/>
      <c r="K29" s="43"/>
      <c r="L29" s="43"/>
      <c r="M29" s="43"/>
      <c r="N29" s="43"/>
      <c r="O29" s="43"/>
      <c r="P29" s="43"/>
      <c r="Q29" s="43"/>
      <c r="R29" s="43"/>
      <c r="S29" s="43"/>
      <c r="T29" s="43"/>
      <c r="U29" s="43"/>
      <c r="V29" s="43"/>
      <c r="W29" s="43"/>
      <c r="X29" s="43"/>
      <c r="Y29" s="43"/>
    </row>
    <row r="30">
      <c r="A30" s="138"/>
      <c r="B30" s="49"/>
      <c r="C30" s="147" t="s">
        <v>213</v>
      </c>
      <c r="D30" s="162">
        <f>'Ratios 2022'!D38</f>
        <v>0.1334613248</v>
      </c>
      <c r="E30" s="162">
        <f>'Ratios 2023'!D38</f>
        <v>0.1332063119</v>
      </c>
      <c r="F30" s="162">
        <f>'Ratios 2024'!D38</f>
        <v>0.1312829823</v>
      </c>
      <c r="G30" s="180">
        <f>average(D30:F30)</f>
        <v>0.1326502063</v>
      </c>
      <c r="H30" s="149" t="s">
        <v>216</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217</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218</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253</v>
      </c>
      <c r="E34" s="45" t="s">
        <v>254</v>
      </c>
      <c r="F34" s="45" t="s">
        <v>255</v>
      </c>
      <c r="G34" s="59" t="s">
        <v>256</v>
      </c>
      <c r="H34" s="59"/>
      <c r="I34" s="43"/>
      <c r="J34" s="43"/>
      <c r="K34" s="43"/>
      <c r="L34" s="43"/>
      <c r="M34" s="43"/>
      <c r="N34" s="43"/>
      <c r="O34" s="43"/>
      <c r="P34" s="43"/>
      <c r="Q34" s="43"/>
      <c r="R34" s="43"/>
      <c r="S34" s="43"/>
      <c r="T34" s="43"/>
      <c r="U34" s="43"/>
      <c r="V34" s="43"/>
      <c r="W34" s="43"/>
      <c r="X34" s="43"/>
      <c r="Y34" s="43"/>
    </row>
    <row r="35">
      <c r="A35" s="138"/>
      <c r="B35" s="49"/>
      <c r="C35" s="147" t="s">
        <v>257</v>
      </c>
      <c r="D35" s="162">
        <f>'Ratios 2022'!E41</f>
        <v>0.643420041</v>
      </c>
      <c r="E35" s="162">
        <f>'Ratios 2023'!E41</f>
        <v>0.6651134144</v>
      </c>
      <c r="F35" s="162">
        <f>'Ratios 2024'!E41</f>
        <v>0.6364178029</v>
      </c>
      <c r="G35" s="180">
        <f t="shared" ref="G35:G37" si="1">average(D35:F35)</f>
        <v>0.6483170861</v>
      </c>
      <c r="H35" s="180"/>
      <c r="I35" s="43"/>
      <c r="J35" s="43"/>
      <c r="K35" s="43"/>
      <c r="L35" s="43"/>
      <c r="M35" s="43"/>
      <c r="N35" s="43"/>
      <c r="O35" s="43"/>
      <c r="P35" s="43"/>
      <c r="Q35" s="43"/>
      <c r="R35" s="43"/>
      <c r="S35" s="43"/>
      <c r="T35" s="43"/>
      <c r="U35" s="43"/>
      <c r="V35" s="43"/>
      <c r="W35" s="43"/>
      <c r="X35" s="43"/>
      <c r="Y35" s="43"/>
    </row>
    <row r="36">
      <c r="A36" s="138"/>
      <c r="B36" s="52"/>
      <c r="C36" s="147" t="s">
        <v>220</v>
      </c>
      <c r="D36" s="162">
        <f>'Ratios 2022'!E42</f>
        <v>0.143941878</v>
      </c>
      <c r="E36" s="162">
        <f>'Ratios 2023'!E42</f>
        <v>0.1234774902</v>
      </c>
      <c r="F36" s="162">
        <f>'Ratios 2024'!E42</f>
        <v>0.1311278375</v>
      </c>
      <c r="G36" s="180">
        <f t="shared" si="1"/>
        <v>0.1328490686</v>
      </c>
      <c r="H36" s="180"/>
      <c r="I36" s="43"/>
      <c r="J36" s="43"/>
      <c r="K36" s="43"/>
      <c r="L36" s="43"/>
      <c r="M36" s="43"/>
      <c r="N36" s="43"/>
      <c r="O36" s="43"/>
      <c r="P36" s="43"/>
      <c r="Q36" s="43"/>
      <c r="R36" s="43"/>
      <c r="S36" s="43"/>
      <c r="T36" s="43"/>
      <c r="U36" s="43"/>
      <c r="V36" s="43"/>
      <c r="W36" s="43"/>
      <c r="X36" s="43"/>
      <c r="Y36" s="43"/>
    </row>
    <row r="37">
      <c r="A37" s="138"/>
      <c r="B37" s="181"/>
      <c r="C37" s="147" t="s">
        <v>221</v>
      </c>
      <c r="D37" s="162">
        <f>'Ratios 2022'!E43</f>
        <v>0.212638081</v>
      </c>
      <c r="E37" s="162">
        <f>'Ratios 2023'!E43</f>
        <v>0.2114090955</v>
      </c>
      <c r="F37" s="162">
        <f>'Ratios 2024'!E43</f>
        <v>0.2324543595</v>
      </c>
      <c r="G37" s="180">
        <f t="shared" si="1"/>
        <v>0.2188338453</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222</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223</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253</v>
      </c>
      <c r="E41" s="45" t="s">
        <v>254</v>
      </c>
      <c r="F41" s="45" t="s">
        <v>255</v>
      </c>
      <c r="G41" s="59" t="s">
        <v>256</v>
      </c>
      <c r="H41" s="59"/>
      <c r="I41" s="43"/>
      <c r="J41" s="43"/>
      <c r="K41" s="43"/>
      <c r="L41" s="43"/>
      <c r="M41" s="43"/>
      <c r="N41" s="43"/>
      <c r="O41" s="43"/>
      <c r="P41" s="43"/>
      <c r="Q41" s="43"/>
      <c r="R41" s="43"/>
      <c r="S41" s="43"/>
      <c r="T41" s="43"/>
      <c r="U41" s="43"/>
      <c r="V41" s="43"/>
      <c r="W41" s="43"/>
      <c r="X41" s="43"/>
      <c r="Y41" s="43"/>
    </row>
    <row r="42">
      <c r="A42" s="138"/>
      <c r="B42" s="49"/>
      <c r="C42" s="147" t="s">
        <v>226</v>
      </c>
      <c r="D42" s="165">
        <f>'Ratios 2022'!D49</f>
        <v>1.839173871</v>
      </c>
      <c r="E42" s="165">
        <f>'Ratios 2023'!D49</f>
        <v>1.94208012</v>
      </c>
      <c r="F42" s="165">
        <f>'Ratios 2024'!D49</f>
        <v>4.161995648</v>
      </c>
      <c r="G42" s="182">
        <f>average(D42:F42)</f>
        <v>2.64774988</v>
      </c>
      <c r="H42" s="149" t="s">
        <v>227</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228</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229</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253</v>
      </c>
      <c r="E46" s="45" t="s">
        <v>254</v>
      </c>
      <c r="F46" s="45" t="s">
        <v>255</v>
      </c>
      <c r="G46" s="59" t="s">
        <v>256</v>
      </c>
      <c r="H46" s="59"/>
      <c r="I46" s="43"/>
      <c r="J46" s="43"/>
      <c r="K46" s="43"/>
      <c r="L46" s="43"/>
      <c r="M46" s="43"/>
      <c r="N46" s="43"/>
      <c r="O46" s="43"/>
      <c r="P46" s="43"/>
      <c r="Q46" s="43"/>
      <c r="R46" s="43"/>
      <c r="S46" s="43"/>
      <c r="T46" s="43"/>
      <c r="U46" s="43"/>
      <c r="V46" s="43"/>
      <c r="W46" s="43"/>
      <c r="X46" s="43"/>
      <c r="Y46" s="43"/>
    </row>
    <row r="47">
      <c r="A47" s="138"/>
      <c r="B47" s="49"/>
      <c r="C47" s="147" t="s">
        <v>232</v>
      </c>
      <c r="D47" s="148">
        <f>'Ratios 2022'!D54</f>
        <v>3.876926897</v>
      </c>
      <c r="E47" s="148">
        <f>'Ratios 2023'!D54</f>
        <v>1.996937809</v>
      </c>
      <c r="F47" s="148">
        <f>'Ratios 2024'!D54</f>
        <v>2.117433618</v>
      </c>
      <c r="G47" s="176">
        <f>average(D47:F47)</f>
        <v>2.663766108</v>
      </c>
      <c r="H47" s="149" t="s">
        <v>233</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234</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235</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253</v>
      </c>
      <c r="E51" s="45" t="s">
        <v>254</v>
      </c>
      <c r="F51" s="45" t="s">
        <v>255</v>
      </c>
      <c r="G51" s="59" t="s">
        <v>256</v>
      </c>
      <c r="H51" s="59"/>
      <c r="I51" s="43"/>
      <c r="J51" s="43"/>
      <c r="K51" s="43"/>
      <c r="L51" s="43"/>
      <c r="M51" s="43"/>
      <c r="N51" s="43"/>
      <c r="O51" s="43"/>
      <c r="P51" s="43"/>
      <c r="Q51" s="43"/>
      <c r="R51" s="43"/>
      <c r="S51" s="43"/>
      <c r="T51" s="43"/>
      <c r="U51" s="43"/>
      <c r="V51" s="43"/>
      <c r="W51" s="43"/>
      <c r="X51" s="43"/>
      <c r="Y51" s="43"/>
    </row>
    <row r="52">
      <c r="A52" s="138"/>
      <c r="B52" s="49"/>
      <c r="C52" s="147" t="s">
        <v>238</v>
      </c>
      <c r="D52" s="183">
        <f>'Ratios 2022'!D59</f>
        <v>0</v>
      </c>
      <c r="E52" s="183">
        <f>'Ratios 2023'!D59</f>
        <v>0</v>
      </c>
      <c r="F52" s="183">
        <f>'Ratios 2024'!D59</f>
        <v>0</v>
      </c>
      <c r="G52" s="184">
        <f>average(D52:F52)</f>
        <v>0</v>
      </c>
      <c r="H52" s="149" t="s">
        <v>239</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WHATCOM MUSEUM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WHATCOM MUSEUM FOUNDATION</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121388.0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439183.0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560571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318000.0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104722.0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19848.0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442570</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173183.0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157875.0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66785.0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91090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68850.0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31922.0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36928</v>
      </c>
      <c r="G38" s="43"/>
      <c r="H38" s="43"/>
      <c r="I38" s="43"/>
      <c r="J38" s="43"/>
      <c r="K38" s="43"/>
      <c r="L38" s="43"/>
      <c r="M38" s="43"/>
      <c r="N38" s="43"/>
      <c r="O38" s="43"/>
      <c r="P38" s="43"/>
      <c r="Q38" s="43"/>
      <c r="R38" s="43"/>
      <c r="S38" s="43"/>
      <c r="T38" s="43"/>
      <c r="U38" s="43"/>
      <c r="V38" s="43"/>
      <c r="W38" s="43"/>
      <c r="X38" s="43"/>
      <c r="Y38" s="43"/>
      <c r="Z38" s="43"/>
    </row>
    <row r="39">
      <c r="A39" s="49"/>
      <c r="B39" s="45" t="s">
        <v>98</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1304342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WHATCOM MUSEUM FOUNDATION</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26961</v>
      </c>
      <c r="D4" s="99">
        <v>26961.0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727132</v>
      </c>
      <c r="D9" s="99">
        <v>470895.0</v>
      </c>
      <c r="E9" s="99">
        <v>92932.0</v>
      </c>
      <c r="F9" s="99">
        <v>163305.0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12939</v>
      </c>
      <c r="D10" s="99">
        <v>9041.0</v>
      </c>
      <c r="E10" s="99">
        <v>551.0</v>
      </c>
      <c r="F10" s="99">
        <v>3347.0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84105</v>
      </c>
      <c r="D11" s="99">
        <v>48237.0</v>
      </c>
      <c r="E11" s="99">
        <v>9790.0</v>
      </c>
      <c r="F11" s="99">
        <v>26078.0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66955</v>
      </c>
      <c r="D12" s="99">
        <v>49987.0</v>
      </c>
      <c r="E12" s="99">
        <v>4994.0</v>
      </c>
      <c r="F12" s="99">
        <v>11974.0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12250</v>
      </c>
      <c r="D16" s="99">
        <v>0.0</v>
      </c>
      <c r="E16" s="99">
        <v>12250.0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40944</v>
      </c>
      <c r="D19" s="99">
        <v>15702.0</v>
      </c>
      <c r="E19" s="99">
        <v>25242.0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87312</v>
      </c>
      <c r="D20" s="99">
        <v>47498.0</v>
      </c>
      <c r="E20" s="99">
        <v>19279.0</v>
      </c>
      <c r="F20" s="99">
        <v>20535.0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35835</v>
      </c>
      <c r="D21" s="99">
        <v>0.0</v>
      </c>
      <c r="E21" s="99">
        <v>0.0</v>
      </c>
      <c r="F21" s="99">
        <v>35835.0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7882</v>
      </c>
      <c r="D22" s="99">
        <v>157.0</v>
      </c>
      <c r="E22" s="99">
        <v>0.0</v>
      </c>
      <c r="F22" s="99">
        <v>7725.0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898</v>
      </c>
      <c r="D25" s="99">
        <v>309.0</v>
      </c>
      <c r="E25" s="99">
        <v>0.0</v>
      </c>
      <c r="F25" s="99">
        <v>589.0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44145</v>
      </c>
      <c r="D26" s="99">
        <v>41385.0</v>
      </c>
      <c r="E26" s="99">
        <v>1222.0</v>
      </c>
      <c r="F26" s="99">
        <v>1538.0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70202</v>
      </c>
      <c r="D31" s="99">
        <v>49142.0</v>
      </c>
      <c r="E31" s="99">
        <v>10530.0</v>
      </c>
      <c r="F31" s="99">
        <v>10530.0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13987</v>
      </c>
      <c r="D32" s="99">
        <v>0.0</v>
      </c>
      <c r="E32" s="99">
        <v>13851.0</v>
      </c>
      <c r="F32" s="99">
        <v>136.0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64227</v>
      </c>
      <c r="D34" s="99">
        <v>53141.0</v>
      </c>
      <c r="E34" s="99">
        <v>3994.0</v>
      </c>
      <c r="F34" s="99">
        <v>7092.0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56557</v>
      </c>
      <c r="D35" s="99">
        <v>56557.0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26800</v>
      </c>
      <c r="D36" s="99">
        <v>26800.0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22093</v>
      </c>
      <c r="D37" s="99">
        <v>12928.0</v>
      </c>
      <c r="E37" s="99">
        <v>1506.0</v>
      </c>
      <c r="F37" s="99">
        <v>7659.0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32174</v>
      </c>
      <c r="D38" s="99">
        <v>13537.0</v>
      </c>
      <c r="E38" s="99">
        <v>10185.0</v>
      </c>
      <c r="F38" s="99">
        <v>8452.0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1433398</v>
      </c>
      <c r="D40" s="103">
        <f t="shared" si="2"/>
        <v>922277</v>
      </c>
      <c r="E40" s="103">
        <f t="shared" si="2"/>
        <v>206326</v>
      </c>
      <c r="F40" s="103">
        <f t="shared" si="2"/>
        <v>304795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WHATCOM MUSEUM FOUNDATION</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149586.0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31406.0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322547.0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22313.0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20659.0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1979524.0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1536094.0</v>
      </c>
      <c r="E12" s="108">
        <f>D11-D12</f>
        <v>443430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4055702.0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5045643</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77582.0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63383.0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140965</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2604784.0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2299894.0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4904678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5045643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WHATCOM MUSEUM FOUNDATION</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2022'!C40</f>
        <v>1433398</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2022'!C31</f>
        <v>70202</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1363196</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113599.6667</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2022'!E2+'Balance Sheet 2022'!E3</f>
        <v>149586</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1.316782033</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2022'!E30</f>
        <v>2604784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2022'!C40</f>
        <v>1433398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119449.8333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21.80651012</v>
      </c>
      <c r="E14" s="149" t="s">
        <v>190</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2022'!E13:E15)</f>
        <v>4055702</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2022'!C40</f>
        <v>1433398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119449.8333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33.95318258</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35.26996461</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2022'!E2:E7,'Revenues 2022'!F10:F15)</f>
        <v>439183</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2022'!F44</f>
        <v>1304342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0.3367084706</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2022'!C7:C9)</f>
        <v>727132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2022'!C10:C12)</f>
        <v>163999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891131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2022'!C40</f>
        <v>1433398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0.6216912539</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2022'!C10:C11)</f>
        <v>97044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2022'!C7:C9)</f>
        <v>727132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0.1334613248</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219</v>
      </c>
      <c r="D41" s="75">
        <f>'Expenses 2022'!D40</f>
        <v>922277</v>
      </c>
      <c r="E41" s="164">
        <f t="shared" ref="E41:E44" si="1">D41/$D$44</f>
        <v>0.643420041</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2022'!E40</f>
        <v>206326</v>
      </c>
      <c r="E42" s="164">
        <f t="shared" si="1"/>
        <v>0.143941878</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2022'!F40</f>
        <v>304795</v>
      </c>
      <c r="E43" s="164">
        <f t="shared" si="1"/>
        <v>0.212638081</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1433398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2022'!F9</f>
        <v>560571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2022'!F40</f>
        <v>304795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1.839173871</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2022'!E2:E10)</f>
        <v>546511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2022'!E19:E22)</f>
        <v>140965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3.876926897</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2022'!E18</f>
        <v>5045643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WHATCOM MUSEUM FOUNDATION</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151436.0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559175.0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31889.0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710611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367174.0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122769.0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240</v>
      </c>
      <c r="D12" s="61"/>
      <c r="E12" s="61"/>
      <c r="F12" s="62">
        <v>83283.0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t="s">
        <v>241</v>
      </c>
      <c r="D13" s="61"/>
      <c r="E13" s="61"/>
      <c r="F13" s="62">
        <v>35260.0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20592.0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629078</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204658.0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70074.0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53054.0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17020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88558.0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44531.0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44027</v>
      </c>
      <c r="G38" s="43"/>
      <c r="H38" s="43"/>
      <c r="I38" s="43"/>
      <c r="J38" s="43"/>
      <c r="K38" s="43"/>
      <c r="L38" s="43"/>
      <c r="M38" s="43"/>
      <c r="N38" s="43"/>
      <c r="O38" s="43"/>
      <c r="P38" s="43"/>
      <c r="Q38" s="43"/>
      <c r="R38" s="43"/>
      <c r="S38" s="43"/>
      <c r="T38" s="43"/>
      <c r="U38" s="43"/>
      <c r="V38" s="43"/>
      <c r="W38" s="43"/>
      <c r="X38" s="43"/>
      <c r="Y38" s="43"/>
      <c r="Z38" s="43"/>
    </row>
    <row r="39">
      <c r="A39" s="49"/>
      <c r="B39" s="45" t="s">
        <v>98</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1605394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WHATCOM MUSEUM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33511</v>
      </c>
      <c r="D4" s="99">
        <v>33511.0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860222</v>
      </c>
      <c r="D9" s="99">
        <v>558005.0</v>
      </c>
      <c r="E9" s="99">
        <v>100437.0</v>
      </c>
      <c r="F9" s="99">
        <v>201780.0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16543</v>
      </c>
      <c r="D10" s="99">
        <v>10498.0</v>
      </c>
      <c r="E10" s="99">
        <v>3000.0</v>
      </c>
      <c r="F10" s="99">
        <v>3045.0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98044</v>
      </c>
      <c r="D11" s="99">
        <v>61988.0</v>
      </c>
      <c r="E11" s="99">
        <v>8339.0</v>
      </c>
      <c r="F11" s="99">
        <v>27717.0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82474</v>
      </c>
      <c r="D12" s="99">
        <v>53239.0</v>
      </c>
      <c r="E12" s="99">
        <v>9784.0</v>
      </c>
      <c r="F12" s="99">
        <v>19451.0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13807</v>
      </c>
      <c r="D16" s="99">
        <v>0.0</v>
      </c>
      <c r="E16" s="99">
        <v>13807.0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41857</v>
      </c>
      <c r="D19" s="99">
        <v>16232.0</v>
      </c>
      <c r="E19" s="99">
        <v>25625.0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71798</v>
      </c>
      <c r="D20" s="99">
        <v>47356.0</v>
      </c>
      <c r="E20" s="99">
        <v>7437.0</v>
      </c>
      <c r="F20" s="99">
        <v>17005.0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37933</v>
      </c>
      <c r="D21" s="99">
        <v>0.0</v>
      </c>
      <c r="E21" s="99">
        <v>0.0</v>
      </c>
      <c r="F21" s="99">
        <v>37933.0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19913</v>
      </c>
      <c r="D22" s="99">
        <v>7959.0</v>
      </c>
      <c r="E22" s="99">
        <v>0.0</v>
      </c>
      <c r="F22" s="99">
        <v>11954.0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10963</v>
      </c>
      <c r="D23" s="99">
        <v>4196.0</v>
      </c>
      <c r="E23" s="99">
        <v>1082.0</v>
      </c>
      <c r="F23" s="99">
        <v>5685.0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881</v>
      </c>
      <c r="D25" s="99">
        <v>0.0</v>
      </c>
      <c r="E25" s="99">
        <v>0.0</v>
      </c>
      <c r="F25" s="99">
        <v>881.0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24226</v>
      </c>
      <c r="D26" s="99">
        <v>20151.0</v>
      </c>
      <c r="E26" s="99">
        <v>2492.0</v>
      </c>
      <c r="F26" s="99">
        <v>1583.0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637</v>
      </c>
      <c r="D28" s="99">
        <v>544.0</v>
      </c>
      <c r="E28" s="99">
        <v>93.0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68801</v>
      </c>
      <c r="D31" s="99">
        <v>48161.0</v>
      </c>
      <c r="E31" s="99">
        <v>10320.0</v>
      </c>
      <c r="F31" s="99">
        <v>10320.0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13731</v>
      </c>
      <c r="D32" s="99">
        <v>0.0</v>
      </c>
      <c r="E32" s="99">
        <v>13731.0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243</v>
      </c>
      <c r="C34" s="98">
        <f t="shared" si="1"/>
        <v>147671</v>
      </c>
      <c r="D34" s="99">
        <v>147671.0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244</v>
      </c>
      <c r="C35" s="98">
        <f t="shared" si="1"/>
        <v>69174</v>
      </c>
      <c r="D35" s="99">
        <v>69174.0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41597</v>
      </c>
      <c r="D36" s="99">
        <v>36476.0</v>
      </c>
      <c r="E36" s="99">
        <v>3599.0</v>
      </c>
      <c r="F36" s="99">
        <v>1522.0</v>
      </c>
      <c r="G36" s="43"/>
      <c r="H36" s="43"/>
      <c r="I36" s="43"/>
      <c r="J36" s="43"/>
      <c r="K36" s="43"/>
      <c r="L36" s="43"/>
      <c r="M36" s="43"/>
      <c r="N36" s="43"/>
      <c r="O36" s="43"/>
      <c r="P36" s="43"/>
      <c r="Q36" s="43"/>
      <c r="R36" s="43"/>
      <c r="S36" s="43"/>
      <c r="T36" s="43"/>
      <c r="U36" s="43"/>
      <c r="V36" s="43"/>
      <c r="W36" s="43"/>
      <c r="X36" s="43"/>
      <c r="Y36" s="43"/>
      <c r="Z36" s="43"/>
    </row>
    <row r="37">
      <c r="A37" s="45" t="s">
        <v>52</v>
      </c>
      <c r="B37" s="102" t="s">
        <v>245</v>
      </c>
      <c r="C37" s="98">
        <f t="shared" si="1"/>
        <v>22308</v>
      </c>
      <c r="D37" s="99">
        <v>11314.0</v>
      </c>
      <c r="E37" s="99">
        <v>1174.0</v>
      </c>
      <c r="F37" s="99">
        <v>9820.0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54686</v>
      </c>
      <c r="D38" s="99">
        <v>24688.0</v>
      </c>
      <c r="E38" s="99">
        <v>12792.0</v>
      </c>
      <c r="F38" s="99">
        <v>17206.0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1730777</v>
      </c>
      <c r="D40" s="103">
        <f t="shared" si="2"/>
        <v>1151163</v>
      </c>
      <c r="E40" s="103">
        <f t="shared" si="2"/>
        <v>213712</v>
      </c>
      <c r="F40" s="103">
        <f t="shared" si="2"/>
        <v>365902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WHATCOM MUSEUM FOUNDATION</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204273.0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242199.0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106229.0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310190.0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20969.0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34987.0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1956462.0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1604895.0</v>
      </c>
      <c r="E12" s="108">
        <f>D11-D12</f>
        <v>351567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4325212.0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5595626</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109034.0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351094.0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460128</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2441538.0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2693960.0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5135498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5595626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