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<sst xmlns="http://schemas.openxmlformats.org/spreadsheetml/2006/main" count="877" uniqueCount="257">
  <si>
    <t>ROCKETSHIP EDUCATION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</si>
  <si>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</si>
  <si>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</si>
  <si>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</si>
  <si>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</si>
  <si>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</si>
  <si>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</si>
  <si>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</si>
  <si>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</si>
  <si>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</si>
  <si>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</si>
  <si>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</si>
  <si>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</si>
  <si>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</si>
  <si>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</si>
  <si>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</si>
  <si>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</si>
  <si>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</si>
  <si>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</si>
  <si>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</si>
  <si>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</si>
  <si>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</si>
  <si>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</si>
  <si>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</si>
  <si>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</si>
  <si>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</si>
  <si>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</si>
  <si>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</si>
  <si>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</si>
  <si>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</si>
  <si>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</si>
  <si>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</si>
  <si>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</si>
  <si>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</si>
  <si>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</si>
  <si>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</si>
  <si>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</si>
  <si>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</si>
  <si>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</si>
  <si>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</si>
  <si>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</si>
  <si>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</si>
  <si>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</si>
  <si>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</si>
  <si>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</si>
  <si>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</si>
  <si>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</si>
  <si>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</si>
  <si>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</si>
  <si>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</si>
  <si>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</si>
  <si>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</si>
  <si>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</si>
  <si>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</si>
  <si>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</si>
  <si>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</si>
  <si>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</si>
  <si>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</si>
  <si>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</si>
  <si>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</si>
  <si>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</si>
  <si>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</si>
  <si>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</si>
  <si>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</si>
  <si>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</si>
  <si>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</si>
  <si>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</si>
  <si>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</si>
  <si>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</si>
  <si>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</si>
  <si>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</si>
  <si>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</si>
  <si>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</si>
  <si>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</si>
  <si>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</si>
  <si>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</si>
  <si>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</si>
  <si>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</si>
  <si>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</si>
  <si>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</si>
  <si>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</si>
  <si>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</si>
  <si>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</si>
  <si>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</si>
  <si>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</si>
  <si>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</si>
  <si>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</si>
  <si>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</si>
  <si>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</si>
  <si>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</si>
  <si>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</si>
  <si>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</si>
  <si>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</si>
  <si>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</si>
  <si>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</si>
  <si>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</si>
  <si>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MANAGEMENT FEE</t>
  </si>
  <si>
    <t>MISCELLANEOUS REVENUE</t>
  </si>
  <si>
    <t>UNIFORM SALES</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</si>
  <si>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</si>
  <si>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</si>
  <si>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</si>
  <si>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</si>
  <si>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</si>
  <si>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</si>
  <si>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</si>
  <si>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</si>
  <si>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</si>
  <si>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</si>
  <si>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</si>
  <si>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</si>
  <si>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</si>
  <si>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</si>
  <si>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</si>
  <si>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</si>
  <si>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</si>
  <si>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</si>
  <si>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</si>
  <si>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</si>
  <si>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</si>
  <si>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</si>
  <si>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</si>
  <si>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</si>
  <si>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</si>
  <si>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</si>
  <si>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</si>
  <si>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</si>
  <si>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</si>
  <si>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</si>
  <si>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</si>
  <si>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</si>
  <si>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</si>
  <si>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</si>
  <si>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</si>
  <si>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</si>
  <si>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</si>
  <si>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STUDENT FOOD SERVICES</t>
  </si>
  <si>
    <t xml:space="preserve"> INSTRUCTION MATERIALS</t>
  </si>
  <si>
    <t xml:space="preserve"> OVERSIGHT FEES</t>
  </si>
  <si>
    <t>PRINTING AND POSTAGE</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</si>
  <si>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</si>
  <si>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</si>
  <si>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</si>
  <si>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</si>
  <si>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</si>
  <si>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</si>
  <si>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</si>
  <si>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</si>
  <si>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</si>
  <si>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</si>
  <si>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</si>
  <si>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</si>
  <si>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</si>
  <si>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</si>
  <si>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</si>
  <si>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</si>
  <si>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</si>
  <si>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</si>
  <si>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</si>
  <si>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</si>
  <si>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</si>
  <si>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</si>
  <si>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</si>
  <si>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</si>
  <si>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</si>
  <si>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</si>
  <si>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</si>
  <si>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</si>
  <si>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</si>
  <si>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</si>
  <si>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</si>
  <si>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</si>
  <si>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</si>
  <si>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</si>
  <si>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</si>
  <si>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</si>
  <si>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</si>
  <si>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</si>
  <si>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</si>
  <si>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</si>
  <si>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</si>
  <si>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</si>
  <si>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</si>
  <si>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</si>
  <si>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</si>
  <si>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</si>
  <si>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</si>
  <si>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</si>
  <si>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</si>
  <si>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</si>
  <si>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</si>
  <si>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</si>
  <si>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</si>
  <si>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</si>
  <si>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</si>
  <si>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</si>
  <si>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</si>
  <si>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</si>
  <si>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</si>
  <si>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</si>
  <si>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</si>
  <si>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</si>
  <si>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</si>
  <si>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</si>
  <si>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</si>
  <si>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</si>
  <si>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</si>
  <si>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</si>
  <si>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</si>
  <si>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</si>
  <si>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</si>
  <si>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</si>
  <si>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</si>
  <si>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</si>
  <si>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</si>
  <si>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</si>
  <si>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</si>
  <si>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</si>
  <si>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</si>
  <si>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</si>
  <si>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</si>
  <si>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</si>
  <si>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</si>
  <si>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</si>
  <si>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</si>
  <si>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</si>
  <si>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</si>
  <si>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</si>
  <si>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</si>
  <si>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</si>
  <si>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</si>
  <si>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</si>
  <si>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</si>
  <si>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</si>
  <si>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</si>
  <si>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</si>
  <si>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</si>
  <si>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</si>
  <si>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</si>
  <si>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</si>
  <si>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</si>
  <si>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MISC REVENUE</t>
  </si>
  <si>
    <t>LOCAL REVENUE</t>
  </si>
  <si>
    <t xml:space="preserve">All other revenue </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</si>
  <si>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</si>
  <si>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</si>
  <si>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REFUNDS/REIMBURSEMENTS</t>
  </si>
  <si>
    <t>LDC CONSULTANT FEE</t>
  </si>
  <si>
    <t xml:space="preserve"> INSTRUCTIONAL MATERIALS</t>
  </si>
  <si>
    <t>OVERSIGHT FEES</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</si>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</sst>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ROCKETSHIP EDUCATION</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183</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184</v>
      </c>
      <c r="C3" s="145" t="s">
        <v>185</v>
      </c>
      <c r="D3" s="146">
        <f>'Expenses 2022'!C40</f>
        <v>158613754</v>
      </c>
      <c r="E3" s="147"/>
      <c r="F3" s="43"/>
      <c r="G3" s="43"/>
      <c r="H3" s="43"/>
      <c r="I3" s="43"/>
      <c r="J3" s="43"/>
      <c r="K3" s="43"/>
      <c r="L3" s="43"/>
      <c r="M3" s="43"/>
      <c r="N3" s="43"/>
      <c r="O3" s="43"/>
      <c r="P3" s="43"/>
      <c r="Q3" s="43"/>
      <c r="R3" s="43"/>
      <c r="S3" s="43"/>
      <c r="T3" s="43"/>
      <c r="U3" s="43"/>
      <c r="V3" s="43"/>
      <c r="W3" s="43"/>
      <c r="X3" s="43"/>
      <c r="Y3" s="43"/>
    </row>
    <row r="4">
      <c r="A4" s="139"/>
      <c r="B4" s="49"/>
      <c r="C4" s="145" t="s">
        <v>186</v>
      </c>
      <c r="D4" s="146">
        <f>'Expenses 2022'!C31</f>
        <v>230778</v>
      </c>
      <c r="E4" s="147"/>
      <c r="F4" s="43"/>
      <c r="G4" s="43"/>
      <c r="H4" s="43"/>
      <c r="I4" s="43"/>
      <c r="J4" s="43"/>
      <c r="K4" s="43"/>
      <c r="L4" s="43"/>
      <c r="M4" s="43"/>
      <c r="N4" s="43"/>
      <c r="O4" s="43"/>
      <c r="P4" s="43"/>
      <c r="Q4" s="43"/>
      <c r="R4" s="43"/>
      <c r="S4" s="43"/>
      <c r="T4" s="43"/>
      <c r="U4" s="43"/>
      <c r="V4" s="43"/>
      <c r="W4" s="43"/>
      <c r="X4" s="43"/>
      <c r="Y4" s="43"/>
    </row>
    <row r="5">
      <c r="A5" s="139"/>
      <c r="B5" s="49"/>
      <c r="C5" s="145" t="s">
        <v>187</v>
      </c>
      <c r="D5" s="146">
        <f>D3-D4</f>
        <v>158382976</v>
      </c>
      <c r="E5" s="147"/>
      <c r="F5" s="43"/>
      <c r="G5" s="43"/>
      <c r="H5" s="43"/>
      <c r="I5" s="43"/>
      <c r="J5" s="43"/>
      <c r="K5" s="43"/>
      <c r="L5" s="43"/>
      <c r="M5" s="43"/>
      <c r="N5" s="43"/>
      <c r="O5" s="43"/>
      <c r="P5" s="43"/>
      <c r="Q5" s="43"/>
      <c r="R5" s="43"/>
      <c r="S5" s="43"/>
      <c r="T5" s="43"/>
      <c r="U5" s="43"/>
      <c r="V5" s="43"/>
      <c r="W5" s="43"/>
      <c r="X5" s="43"/>
      <c r="Y5" s="43"/>
    </row>
    <row r="6">
      <c r="A6" s="139"/>
      <c r="B6" s="49"/>
      <c r="C6" s="145" t="s">
        <v>188</v>
      </c>
      <c r="D6" s="146">
        <f>D5/12</f>
        <v>13198581.33</v>
      </c>
      <c r="E6" s="147"/>
      <c r="F6" s="43"/>
      <c r="G6" s="43"/>
      <c r="H6" s="43"/>
      <c r="I6" s="43"/>
      <c r="J6" s="43"/>
      <c r="K6" s="43"/>
      <c r="L6" s="43"/>
      <c r="M6" s="43"/>
      <c r="N6" s="43"/>
      <c r="O6" s="43"/>
      <c r="P6" s="43"/>
      <c r="Q6" s="43"/>
      <c r="R6" s="43"/>
      <c r="S6" s="43"/>
      <c r="T6" s="43"/>
      <c r="U6" s="43"/>
      <c r="V6" s="43"/>
      <c r="W6" s="43"/>
      <c r="X6" s="43"/>
      <c r="Y6" s="43"/>
    </row>
    <row r="7">
      <c r="A7" s="139"/>
      <c r="B7" s="49"/>
      <c r="C7" s="145" t="s">
        <v>189</v>
      </c>
      <c r="D7" s="75">
        <f>'Balance Sheet 2022'!E2+'Balance Sheet 2022'!E3</f>
        <v>53474373</v>
      </c>
      <c r="E7" s="147"/>
      <c r="F7" s="43"/>
      <c r="G7" s="43"/>
      <c r="H7" s="43"/>
      <c r="I7" s="43"/>
      <c r="J7" s="43"/>
      <c r="K7" s="43"/>
      <c r="L7" s="43"/>
      <c r="M7" s="43"/>
      <c r="N7" s="43"/>
      <c r="O7" s="43"/>
      <c r="P7" s="43"/>
      <c r="Q7" s="43"/>
      <c r="R7" s="43"/>
      <c r="S7" s="43"/>
      <c r="T7" s="43"/>
      <c r="U7" s="43"/>
      <c r="V7" s="43"/>
      <c r="W7" s="43"/>
      <c r="X7" s="43"/>
      <c r="Y7" s="43"/>
    </row>
    <row r="8">
      <c r="A8" s="139"/>
      <c r="B8" s="49"/>
      <c r="C8" s="148" t="s">
        <v>183</v>
      </c>
      <c r="D8" s="149">
        <f>D7/D6</f>
        <v>4.0515243</v>
      </c>
      <c r="E8" s="150" t="s">
        <v>190</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191</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192</v>
      </c>
      <c r="C11" s="145" t="s">
        <v>193</v>
      </c>
      <c r="D11" s="75">
        <f>'Balance Sheet 2022'!E30</f>
        <v>68243340</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194</v>
      </c>
      <c r="D12" s="75">
        <f>'Expenses 2022'!C40</f>
        <v>158613754</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195</v>
      </c>
      <c r="D13" s="146">
        <f>D12/12</f>
        <v>13217812.83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191</v>
      </c>
      <c r="D14" s="149">
        <f>D11/D13</f>
        <v>5.162982776</v>
      </c>
      <c r="E14" s="150" t="s">
        <v>190</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196</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197</v>
      </c>
      <c r="C17" s="145" t="s">
        <v>198</v>
      </c>
      <c r="D17" s="75">
        <f>sum('Balance Sheet 2022'!E13:E15)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194</v>
      </c>
      <c r="D18" s="75">
        <f>'Expenses 2022'!C40</f>
        <v>158613754</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195</v>
      </c>
      <c r="D19" s="146">
        <f>D18/12</f>
        <v>13217812.83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199</v>
      </c>
      <c r="D20" s="149">
        <f>D17/D19</f>
        <v>0</v>
      </c>
      <c r="E20" s="150" t="s">
        <v>190</v>
      </c>
      <c r="F20" s="43"/>
      <c r="G20" s="43"/>
      <c r="H20" s="43"/>
      <c r="I20" s="43"/>
      <c r="J20" s="43"/>
      <c r="K20" s="43"/>
      <c r="L20" s="43"/>
      <c r="M20" s="43"/>
      <c r="N20" s="43"/>
      <c r="O20" s="43"/>
      <c r="P20" s="43"/>
      <c r="Q20" s="43"/>
      <c r="R20" s="43"/>
      <c r="S20" s="43"/>
      <c r="T20" s="43"/>
      <c r="U20" s="43"/>
      <c r="V20" s="43"/>
      <c r="W20" s="43"/>
      <c r="X20" s="43"/>
      <c r="Y20" s="43"/>
    </row>
    <row r="21">
      <c r="A21" s="139"/>
      <c r="B21" s="49"/>
      <c r="C21" s="154" t="s">
        <v>200</v>
      </c>
      <c r="D21" s="155">
        <f>D20+D8</f>
        <v>4.0515243</v>
      </c>
      <c r="E21" s="156" t="s">
        <v>190</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201</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202</v>
      </c>
      <c r="C24" s="160"/>
      <c r="D24" s="161">
        <f>max('Revenues 2022'!E2:E7,'Revenues 2022'!F10:F15)</f>
        <v>159766496</v>
      </c>
      <c r="E24" s="162" t="s">
        <v>203</v>
      </c>
      <c r="F24" s="43"/>
      <c r="G24" s="43"/>
      <c r="H24" s="43"/>
      <c r="I24" s="43"/>
      <c r="J24" s="43"/>
      <c r="K24" s="43"/>
      <c r="L24" s="43"/>
      <c r="M24" s="43"/>
      <c r="N24" s="43"/>
      <c r="O24" s="43"/>
      <c r="P24" s="43"/>
      <c r="Q24" s="43"/>
      <c r="R24" s="43"/>
      <c r="S24" s="43"/>
      <c r="T24" s="43"/>
      <c r="U24" s="43"/>
      <c r="V24" s="43"/>
      <c r="W24" s="43"/>
      <c r="X24" s="43"/>
      <c r="Y24" s="43"/>
    </row>
    <row r="25">
      <c r="A25" s="139"/>
      <c r="B25" s="49"/>
      <c r="C25" s="145" t="s">
        <v>204</v>
      </c>
      <c r="D25" s="146">
        <f>'Revenues 2022'!F44</f>
        <v>173897710</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201</v>
      </c>
      <c r="D26" s="163">
        <f>D24/D25</f>
        <v>0.9187383549</v>
      </c>
      <c r="E26" s="150" t="s">
        <v>205</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206</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207</v>
      </c>
      <c r="C29" s="145" t="s">
        <v>208</v>
      </c>
      <c r="D29" s="75">
        <f>SUM('Expenses 2022'!C7:C9)</f>
        <v>71478394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209</v>
      </c>
      <c r="D30" s="75">
        <f>SUM('Expenses 2022'!C10:C12)</f>
        <v>18910797</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210</v>
      </c>
      <c r="D31" s="75">
        <f>sum(D29:D30)</f>
        <v>90389191</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185</v>
      </c>
      <c r="D32" s="75">
        <f>'Expenses 2022'!C40</f>
        <v>158613754</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211</v>
      </c>
      <c r="D33" s="163">
        <f>D31/D32</f>
        <v>0.5698698172</v>
      </c>
      <c r="E33" s="150" t="s">
        <v>212</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213</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214</v>
      </c>
      <c r="C36" s="145" t="s">
        <v>215</v>
      </c>
      <c r="D36" s="75">
        <f>SUM('Expenses 2022'!C10:C11)</f>
        <v>15221236</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208</v>
      </c>
      <c r="D37" s="75">
        <f>SUM('Expenses 2022'!C7:C9)</f>
        <v>71478394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213</v>
      </c>
      <c r="D38" s="163">
        <f>D36/D37</f>
        <v>0.2129487688</v>
      </c>
      <c r="E38" s="150" t="s">
        <v>216</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217</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218</v>
      </c>
      <c r="C41" s="148" t="s">
        <v>244</v>
      </c>
      <c r="D41" s="75">
        <f>'Expenses 2022'!D40</f>
        <v>134463459</v>
      </c>
      <c r="E41" s="165">
        <f t="shared" ref="E41:E44" si="1">D41/$D$44</f>
        <v>0.8477414827</v>
      </c>
      <c r="F41" s="43"/>
      <c r="G41" s="43"/>
      <c r="H41" s="43"/>
      <c r="I41" s="43"/>
      <c r="J41" s="43"/>
      <c r="K41" s="43"/>
      <c r="L41" s="43"/>
      <c r="M41" s="43"/>
      <c r="N41" s="43"/>
      <c r="O41" s="43"/>
      <c r="P41" s="43"/>
      <c r="Q41" s="43"/>
      <c r="R41" s="43"/>
      <c r="S41" s="43"/>
      <c r="T41" s="43"/>
      <c r="U41" s="43"/>
      <c r="V41" s="43"/>
      <c r="W41" s="43"/>
      <c r="X41" s="43"/>
      <c r="Y41" s="43"/>
    </row>
    <row r="42">
      <c r="A42" s="139"/>
      <c r="B42" s="49"/>
      <c r="C42" s="148" t="s">
        <v>220</v>
      </c>
      <c r="D42" s="146">
        <f>'Expenses 2022'!E40</f>
        <v>23594636</v>
      </c>
      <c r="E42" s="165">
        <f t="shared" si="1"/>
        <v>0.1487552965</v>
      </c>
      <c r="F42" s="43"/>
      <c r="G42" s="43"/>
      <c r="H42" s="43"/>
      <c r="I42" s="43"/>
      <c r="J42" s="43"/>
      <c r="K42" s="43"/>
      <c r="L42" s="43"/>
      <c r="M42" s="43"/>
      <c r="N42" s="43"/>
      <c r="O42" s="43"/>
      <c r="P42" s="43"/>
      <c r="Q42" s="43"/>
      <c r="R42" s="43"/>
      <c r="S42" s="43"/>
      <c r="T42" s="43"/>
      <c r="U42" s="43"/>
      <c r="V42" s="43"/>
      <c r="W42" s="43"/>
      <c r="X42" s="43"/>
      <c r="Y42" s="43"/>
    </row>
    <row r="43">
      <c r="A43" s="139"/>
      <c r="B43" s="49"/>
      <c r="C43" s="148" t="s">
        <v>221</v>
      </c>
      <c r="D43" s="146">
        <f>'Expenses 2022'!F40</f>
        <v>555659</v>
      </c>
      <c r="E43" s="165">
        <f t="shared" si="1"/>
        <v>0.003503220786</v>
      </c>
      <c r="F43" s="43"/>
      <c r="G43" s="43"/>
      <c r="H43" s="43"/>
      <c r="I43" s="43"/>
      <c r="J43" s="43"/>
      <c r="K43" s="43"/>
      <c r="L43" s="43"/>
      <c r="M43" s="43"/>
      <c r="N43" s="43"/>
      <c r="O43" s="43"/>
      <c r="P43" s="43"/>
      <c r="Q43" s="43"/>
      <c r="R43" s="43"/>
      <c r="S43" s="43"/>
      <c r="T43" s="43"/>
      <c r="U43" s="43"/>
      <c r="V43" s="43"/>
      <c r="W43" s="43"/>
      <c r="X43" s="43"/>
      <c r="Y43" s="43"/>
    </row>
    <row r="44">
      <c r="A44" s="139"/>
      <c r="B44" s="49"/>
      <c r="C44" s="145" t="s">
        <v>185</v>
      </c>
      <c r="D44" s="146">
        <f>sum(D41:D43)</f>
        <v>158613754</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222</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223</v>
      </c>
      <c r="C47" s="145" t="s">
        <v>224</v>
      </c>
      <c r="D47" s="146">
        <f>'Revenues 2022'!F9</f>
        <v>165801952</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225</v>
      </c>
      <c r="D48" s="146">
        <f>'Expenses 2022'!F40</f>
        <v>555659</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226</v>
      </c>
      <c r="D49" s="166">
        <f>D47/D48</f>
        <v>298.3879538</v>
      </c>
      <c r="E49" s="150" t="s">
        <v>227</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228</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229</v>
      </c>
      <c r="C52" s="145" t="s">
        <v>230</v>
      </c>
      <c r="D52" s="146">
        <f>sum('Balance Sheet 2022'!E2:E10)</f>
        <v>96326113</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231</v>
      </c>
      <c r="D53" s="146">
        <f>sum('Balance Sheet 2022'!E19:E22)</f>
        <v>31355863</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232</v>
      </c>
      <c r="D54" s="168">
        <f>D52/D53</f>
        <v>3.072028762</v>
      </c>
      <c r="E54" s="150" t="s">
        <v>233</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234</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235</v>
      </c>
      <c r="C57" s="145" t="s">
        <v>236</v>
      </c>
      <c r="D57" s="146">
        <f>sum('Balance Sheet 2022'!E25:E26)</f>
        <v>790439</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237</v>
      </c>
      <c r="D58" s="146">
        <f>'Balance Sheet 2022'!E18</f>
        <v>251235558</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238</v>
      </c>
      <c r="D59" s="169">
        <f>D57/D58</f>
        <v>0.003146206716</v>
      </c>
      <c r="E59" s="150" t="s">
        <v>239</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ROCKETSHIP EDUCATION</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1.6875845E8</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7676600.0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2992992.0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176435050</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2210264.0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245</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96</v>
      </c>
      <c r="D39" s="74"/>
      <c r="E39" s="48">
        <v>6214882.0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246</v>
      </c>
      <c r="D40" s="74"/>
      <c r="E40" s="48">
        <v>996094.0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247</v>
      </c>
      <c r="D41" s="74"/>
      <c r="E41" s="48">
        <v>636000.0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99</v>
      </c>
      <c r="D42" s="74"/>
      <c r="E42" s="48">
        <v>513185.0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8360161</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187005475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ROCKETSHIP EDUCATION</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947024</v>
      </c>
      <c r="D7" s="99">
        <v>0.0</v>
      </c>
      <c r="E7" s="99">
        <v>947024.0</v>
      </c>
      <c r="F7" s="99">
        <v>0.0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76929933</v>
      </c>
      <c r="D9" s="99">
        <v>6.6841256E7</v>
      </c>
      <c r="E9" s="99">
        <v>9711719.0</v>
      </c>
      <c r="F9" s="99">
        <v>376958.0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7504045</v>
      </c>
      <c r="D10" s="99">
        <v>7057735.0</v>
      </c>
      <c r="E10" s="99">
        <v>446310.0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9255506</v>
      </c>
      <c r="D11" s="99">
        <v>8653656.0</v>
      </c>
      <c r="E11" s="99">
        <v>545155.0</v>
      </c>
      <c r="F11" s="99">
        <v>56695.0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4057020</v>
      </c>
      <c r="D12" s="99">
        <v>3198007.0</v>
      </c>
      <c r="E12" s="99">
        <v>857569.0</v>
      </c>
      <c r="F12" s="99">
        <v>1444.0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545199</v>
      </c>
      <c r="D15" s="99">
        <v>0.0</v>
      </c>
      <c r="E15" s="99">
        <v>545199.0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682368</v>
      </c>
      <c r="D16" s="99">
        <v>0.0</v>
      </c>
      <c r="E16" s="99">
        <v>682368.0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24835132</v>
      </c>
      <c r="D20" s="99">
        <v>2.0497169E7</v>
      </c>
      <c r="E20" s="99">
        <v>4262808.0</v>
      </c>
      <c r="F20" s="99">
        <v>75155.0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266754</v>
      </c>
      <c r="D21" s="99">
        <v>0.0</v>
      </c>
      <c r="E21" s="99">
        <v>265705.0</v>
      </c>
      <c r="F21" s="99">
        <v>1049.0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3527194</v>
      </c>
      <c r="D22" s="99">
        <v>2704193.0</v>
      </c>
      <c r="E22" s="99">
        <v>815671.0</v>
      </c>
      <c r="F22" s="99">
        <v>7330.0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3383510</v>
      </c>
      <c r="D23" s="99">
        <v>2415171.0</v>
      </c>
      <c r="E23" s="99">
        <v>965528.0</v>
      </c>
      <c r="F23" s="99">
        <v>2811.0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15974966</v>
      </c>
      <c r="D25" s="99">
        <v>1.5792327E7</v>
      </c>
      <c r="E25" s="99">
        <v>177513.0</v>
      </c>
      <c r="F25" s="99">
        <v>5126.0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4028200</v>
      </c>
      <c r="D26" s="99">
        <v>1968956.0</v>
      </c>
      <c r="E26" s="99">
        <v>2053656.0</v>
      </c>
      <c r="F26" s="99">
        <v>5588.0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973</v>
      </c>
      <c r="D28" s="99">
        <v>823.0</v>
      </c>
      <c r="E28" s="99">
        <v>148.0</v>
      </c>
      <c r="F28" s="99">
        <v>2.0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91670</v>
      </c>
      <c r="D29" s="99">
        <v>0.0</v>
      </c>
      <c r="E29" s="99">
        <v>91078.0</v>
      </c>
      <c r="F29" s="99">
        <v>592.0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1419630</v>
      </c>
      <c r="D31" s="99">
        <v>305166.0</v>
      </c>
      <c r="E31" s="99">
        <v>1114464.0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740332</v>
      </c>
      <c r="D32" s="99">
        <v>623590.0</v>
      </c>
      <c r="E32" s="99">
        <v>116742.0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60" t="s">
        <v>136</v>
      </c>
      <c r="C34" s="98">
        <f t="shared" si="1"/>
        <v>6304935</v>
      </c>
      <c r="D34" s="99">
        <v>6304935.0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248</v>
      </c>
      <c r="C35" s="98">
        <f t="shared" si="1"/>
        <v>3103385</v>
      </c>
      <c r="D35" s="99">
        <v>3095364.0</v>
      </c>
      <c r="E35" s="99">
        <v>0.0</v>
      </c>
      <c r="F35" s="99">
        <v>8021.0</v>
      </c>
      <c r="G35" s="43"/>
      <c r="H35" s="43"/>
      <c r="I35" s="43"/>
      <c r="J35" s="43"/>
      <c r="K35" s="43"/>
      <c r="L35" s="43"/>
      <c r="M35" s="43"/>
      <c r="N35" s="43"/>
      <c r="O35" s="43"/>
      <c r="P35" s="43"/>
      <c r="Q35" s="43"/>
      <c r="R35" s="43"/>
      <c r="S35" s="43"/>
      <c r="T35" s="43"/>
      <c r="U35" s="43"/>
      <c r="V35" s="43"/>
      <c r="W35" s="43"/>
      <c r="X35" s="43"/>
      <c r="Y35" s="43"/>
      <c r="Z35" s="43"/>
    </row>
    <row r="36">
      <c r="A36" s="45" t="s">
        <v>50</v>
      </c>
      <c r="B36" s="60" t="s">
        <v>249</v>
      </c>
      <c r="C36" s="98">
        <f t="shared" si="1"/>
        <v>938343</v>
      </c>
      <c r="D36" s="99">
        <v>0.0</v>
      </c>
      <c r="E36" s="99">
        <v>938343.0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139</v>
      </c>
      <c r="C37" s="98">
        <f t="shared" si="1"/>
        <v>345096</v>
      </c>
      <c r="D37" s="99">
        <v>184727.0</v>
      </c>
      <c r="E37" s="99">
        <v>160369.0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6935592</v>
      </c>
      <c r="D38" s="99">
        <v>4400433.0</v>
      </c>
      <c r="E38" s="99">
        <v>2511870.0</v>
      </c>
      <c r="F38" s="99">
        <v>23289.0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4">
        <f t="shared" ref="C40:F40" si="2">sum(C3:C39)</f>
        <v>171816807</v>
      </c>
      <c r="D40" s="104">
        <f t="shared" si="2"/>
        <v>144043508</v>
      </c>
      <c r="E40" s="104">
        <f t="shared" si="2"/>
        <v>27209239</v>
      </c>
      <c r="F40" s="104">
        <f t="shared" si="2"/>
        <v>564060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ROCKETSHIP EDUCATION</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142</v>
      </c>
      <c r="B2" s="45">
        <v>1.0</v>
      </c>
      <c r="C2" s="46" t="s">
        <v>143</v>
      </c>
      <c r="D2" s="111"/>
      <c r="E2" s="112">
        <v>1.1757929E7</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3"/>
      <c r="E3" s="112">
        <v>6.7836917E7</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1"/>
      <c r="E4" s="112">
        <v>909333.0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3"/>
      <c r="E5" s="112">
        <v>2.0494778E7</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3"/>
      <c r="E8" s="112">
        <v>9995242.0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1"/>
      <c r="E10" s="112">
        <v>3548077.0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2">
        <v>9831391.0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2">
        <v>4333955.0</v>
      </c>
      <c r="E12" s="109">
        <f>D11-D12</f>
        <v>5497436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3"/>
      <c r="E17" s="112">
        <v>1.51335837E8</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4"/>
      <c r="E18" s="115">
        <f>sum(E2:E17)</f>
        <v>271375549</v>
      </c>
      <c r="F18" s="43"/>
      <c r="G18" s="43"/>
      <c r="H18" s="43"/>
      <c r="I18" s="43"/>
      <c r="J18" s="43"/>
      <c r="K18" s="43"/>
      <c r="L18" s="43"/>
      <c r="M18" s="43"/>
      <c r="N18" s="43"/>
      <c r="O18" s="43"/>
      <c r="P18" s="43"/>
      <c r="Q18" s="43"/>
      <c r="R18" s="43"/>
      <c r="S18" s="43"/>
      <c r="T18" s="43"/>
      <c r="U18" s="43"/>
      <c r="V18" s="43"/>
      <c r="W18" s="43"/>
      <c r="X18" s="43"/>
      <c r="Y18" s="43"/>
      <c r="Z18" s="43"/>
    </row>
    <row r="19">
      <c r="A19" s="44" t="s">
        <v>162</v>
      </c>
      <c r="B19" s="116">
        <v>17.0</v>
      </c>
      <c r="C19" s="117" t="s">
        <v>163</v>
      </c>
      <c r="D19" s="118"/>
      <c r="E19" s="112">
        <v>9591624.0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164</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165</v>
      </c>
      <c r="D21" s="118"/>
      <c r="E21" s="112">
        <v>2.0534784E7</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166</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167</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168</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169</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170</v>
      </c>
      <c r="D26" s="118"/>
      <c r="E26" s="119">
        <v>4550000.0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171</v>
      </c>
      <c r="D27" s="118"/>
      <c r="E27" s="119">
        <v>1.53267133E8</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172</v>
      </c>
      <c r="D28" s="126"/>
      <c r="E28" s="127">
        <f>sum(E19:E27)</f>
        <v>187943541</v>
      </c>
      <c r="F28" s="43"/>
      <c r="G28" s="43"/>
      <c r="H28" s="43"/>
      <c r="I28" s="43"/>
      <c r="J28" s="43"/>
      <c r="K28" s="43"/>
      <c r="L28" s="43"/>
      <c r="M28" s="43"/>
      <c r="N28" s="43"/>
      <c r="O28" s="43"/>
      <c r="P28" s="43"/>
      <c r="Q28" s="43"/>
      <c r="R28" s="43"/>
      <c r="S28" s="43"/>
      <c r="T28" s="43"/>
      <c r="U28" s="43"/>
      <c r="V28" s="43"/>
      <c r="W28" s="43"/>
      <c r="X28" s="43"/>
      <c r="Y28" s="43"/>
      <c r="Z28" s="43"/>
    </row>
    <row r="29">
      <c r="A29" s="65" t="s">
        <v>173</v>
      </c>
      <c r="B29" s="128"/>
      <c r="C29" s="129" t="s">
        <v>174</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175</v>
      </c>
      <c r="D30" s="118"/>
      <c r="E30" s="112">
        <v>8.2522675E7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176</v>
      </c>
      <c r="D31" s="118"/>
      <c r="E31" s="112">
        <v>909333.0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177</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178</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179</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180</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181</v>
      </c>
      <c r="D36" s="132"/>
      <c r="E36" s="127">
        <f>sum(E30:E35)</f>
        <v>83432008</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182</v>
      </c>
      <c r="D37" s="136"/>
      <c r="E37" s="137">
        <f>E36+E28</f>
        <v>271375549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ROCKETSHIP EDUCATION</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183</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184</v>
      </c>
      <c r="C3" s="145" t="s">
        <v>185</v>
      </c>
      <c r="D3" s="146">
        <f>'Expenses 2023'!C40</f>
        <v>171816807</v>
      </c>
      <c r="E3" s="147"/>
      <c r="F3" s="43"/>
      <c r="G3" s="43"/>
      <c r="H3" s="43"/>
      <c r="I3" s="43"/>
      <c r="J3" s="43"/>
      <c r="K3" s="43"/>
      <c r="L3" s="43"/>
      <c r="M3" s="43"/>
      <c r="N3" s="43"/>
      <c r="O3" s="43"/>
      <c r="P3" s="43"/>
      <c r="Q3" s="43"/>
      <c r="R3" s="43"/>
      <c r="S3" s="43"/>
      <c r="T3" s="43"/>
      <c r="U3" s="43"/>
      <c r="V3" s="43"/>
      <c r="W3" s="43"/>
      <c r="X3" s="43"/>
      <c r="Y3" s="43"/>
    </row>
    <row r="4">
      <c r="A4" s="139"/>
      <c r="B4" s="49"/>
      <c r="C4" s="145" t="s">
        <v>186</v>
      </c>
      <c r="D4" s="146">
        <f>'Expenses 2023'!C31</f>
        <v>1419630</v>
      </c>
      <c r="E4" s="147"/>
      <c r="F4" s="43"/>
      <c r="G4" s="43"/>
      <c r="H4" s="43"/>
      <c r="I4" s="43"/>
      <c r="J4" s="43"/>
      <c r="K4" s="43"/>
      <c r="L4" s="43"/>
      <c r="M4" s="43"/>
      <c r="N4" s="43"/>
      <c r="O4" s="43"/>
      <c r="P4" s="43"/>
      <c r="Q4" s="43"/>
      <c r="R4" s="43"/>
      <c r="S4" s="43"/>
      <c r="T4" s="43"/>
      <c r="U4" s="43"/>
      <c r="V4" s="43"/>
      <c r="W4" s="43"/>
      <c r="X4" s="43"/>
      <c r="Y4" s="43"/>
    </row>
    <row r="5">
      <c r="A5" s="139"/>
      <c r="B5" s="49"/>
      <c r="C5" s="145" t="s">
        <v>187</v>
      </c>
      <c r="D5" s="146">
        <f>D3-D4</f>
        <v>170397177</v>
      </c>
      <c r="E5" s="147"/>
      <c r="F5" s="43"/>
      <c r="G5" s="43"/>
      <c r="H5" s="43"/>
      <c r="I5" s="43"/>
      <c r="J5" s="43"/>
      <c r="K5" s="43"/>
      <c r="L5" s="43"/>
      <c r="M5" s="43"/>
      <c r="N5" s="43"/>
      <c r="O5" s="43"/>
      <c r="P5" s="43"/>
      <c r="Q5" s="43"/>
      <c r="R5" s="43"/>
      <c r="S5" s="43"/>
      <c r="T5" s="43"/>
      <c r="U5" s="43"/>
      <c r="V5" s="43"/>
      <c r="W5" s="43"/>
      <c r="X5" s="43"/>
      <c r="Y5" s="43"/>
    </row>
    <row r="6">
      <c r="A6" s="139"/>
      <c r="B6" s="49"/>
      <c r="C6" s="145" t="s">
        <v>188</v>
      </c>
      <c r="D6" s="146">
        <f>D5/12</f>
        <v>14199764.75</v>
      </c>
      <c r="E6" s="147"/>
      <c r="F6" s="43"/>
      <c r="G6" s="43"/>
      <c r="H6" s="43"/>
      <c r="I6" s="43"/>
      <c r="J6" s="43"/>
      <c r="K6" s="43"/>
      <c r="L6" s="43"/>
      <c r="M6" s="43"/>
      <c r="N6" s="43"/>
      <c r="O6" s="43"/>
      <c r="P6" s="43"/>
      <c r="Q6" s="43"/>
      <c r="R6" s="43"/>
      <c r="S6" s="43"/>
      <c r="T6" s="43"/>
      <c r="U6" s="43"/>
      <c r="V6" s="43"/>
      <c r="W6" s="43"/>
      <c r="X6" s="43"/>
      <c r="Y6" s="43"/>
    </row>
    <row r="7">
      <c r="A7" s="139"/>
      <c r="B7" s="49"/>
      <c r="C7" s="145" t="s">
        <v>189</v>
      </c>
      <c r="D7" s="75">
        <f>'Balance Sheet 2023'!E2+'Balance Sheet 2023'!E3</f>
        <v>79594846</v>
      </c>
      <c r="E7" s="147"/>
      <c r="F7" s="43"/>
      <c r="G7" s="43"/>
      <c r="H7" s="43"/>
      <c r="I7" s="43"/>
      <c r="J7" s="43"/>
      <c r="K7" s="43"/>
      <c r="L7" s="43"/>
      <c r="M7" s="43"/>
      <c r="N7" s="43"/>
      <c r="O7" s="43"/>
      <c r="P7" s="43"/>
      <c r="Q7" s="43"/>
      <c r="R7" s="43"/>
      <c r="S7" s="43"/>
      <c r="T7" s="43"/>
      <c r="U7" s="43"/>
      <c r="V7" s="43"/>
      <c r="W7" s="43"/>
      <c r="X7" s="43"/>
      <c r="Y7" s="43"/>
    </row>
    <row r="8">
      <c r="A8" s="139"/>
      <c r="B8" s="49"/>
      <c r="C8" s="148" t="s">
        <v>183</v>
      </c>
      <c r="D8" s="149">
        <f>D7/D6</f>
        <v>5.605363709</v>
      </c>
      <c r="E8" s="150" t="s">
        <v>190</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191</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192</v>
      </c>
      <c r="C11" s="145" t="s">
        <v>193</v>
      </c>
      <c r="D11" s="75">
        <f>'Balance Sheet 2023'!E30</f>
        <v>82522675</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194</v>
      </c>
      <c r="D12" s="75">
        <f>'Expenses 2023'!C40</f>
        <v>171816807</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195</v>
      </c>
      <c r="D13" s="146">
        <f>D12/12</f>
        <v>14318067.25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191</v>
      </c>
      <c r="D14" s="149">
        <f>D11/D13</f>
        <v>5.76353453</v>
      </c>
      <c r="E14" s="150" t="s">
        <v>190</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196</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197</v>
      </c>
      <c r="C17" s="145" t="s">
        <v>198</v>
      </c>
      <c r="D17" s="75">
        <f>sum('Balance Sheet 2023'!E13:E15)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194</v>
      </c>
      <c r="D18" s="75">
        <f>'Expenses 2023'!C40</f>
        <v>171816807</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195</v>
      </c>
      <c r="D19" s="146">
        <f>D18/12</f>
        <v>14318067.25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199</v>
      </c>
      <c r="D20" s="149">
        <f>D17/D19</f>
        <v>0</v>
      </c>
      <c r="E20" s="150" t="s">
        <v>190</v>
      </c>
      <c r="F20" s="43"/>
      <c r="G20" s="43"/>
      <c r="H20" s="43"/>
      <c r="I20" s="43"/>
      <c r="J20" s="43"/>
      <c r="K20" s="43"/>
      <c r="L20" s="43"/>
      <c r="M20" s="43"/>
      <c r="N20" s="43"/>
      <c r="O20" s="43"/>
      <c r="P20" s="43"/>
      <c r="Q20" s="43"/>
      <c r="R20" s="43"/>
      <c r="S20" s="43"/>
      <c r="T20" s="43"/>
      <c r="U20" s="43"/>
      <c r="V20" s="43"/>
      <c r="W20" s="43"/>
      <c r="X20" s="43"/>
      <c r="Y20" s="43"/>
    </row>
    <row r="21">
      <c r="A21" s="139"/>
      <c r="B21" s="49"/>
      <c r="C21" s="154" t="s">
        <v>200</v>
      </c>
      <c r="D21" s="155">
        <f>D20+D8</f>
        <v>5.605363709</v>
      </c>
      <c r="E21" s="156" t="s">
        <v>190</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201</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202</v>
      </c>
      <c r="C24" s="160"/>
      <c r="D24" s="161">
        <f>max('Revenues 2023'!E2:E7,'Revenues 2023'!F10:F15)</f>
        <v>168758450</v>
      </c>
      <c r="E24" s="162" t="s">
        <v>203</v>
      </c>
      <c r="F24" s="43"/>
      <c r="G24" s="43"/>
      <c r="H24" s="43"/>
      <c r="I24" s="43"/>
      <c r="J24" s="43"/>
      <c r="K24" s="43"/>
      <c r="L24" s="43"/>
      <c r="M24" s="43"/>
      <c r="N24" s="43"/>
      <c r="O24" s="43"/>
      <c r="P24" s="43"/>
      <c r="Q24" s="43"/>
      <c r="R24" s="43"/>
      <c r="S24" s="43"/>
      <c r="T24" s="43"/>
      <c r="U24" s="43"/>
      <c r="V24" s="43"/>
      <c r="W24" s="43"/>
      <c r="X24" s="43"/>
      <c r="Y24" s="43"/>
    </row>
    <row r="25">
      <c r="A25" s="139"/>
      <c r="B25" s="49"/>
      <c r="C25" s="145" t="s">
        <v>204</v>
      </c>
      <c r="D25" s="146">
        <f>'Revenues 2023'!F44</f>
        <v>187005475</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201</v>
      </c>
      <c r="D26" s="163">
        <f>D24/D25</f>
        <v>0.902425183</v>
      </c>
      <c r="E26" s="150" t="s">
        <v>205</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206</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207</v>
      </c>
      <c r="C29" s="145" t="s">
        <v>208</v>
      </c>
      <c r="D29" s="75">
        <f>SUM('Expenses 2023'!C7:C9)</f>
        <v>77876957</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209</v>
      </c>
      <c r="D30" s="75">
        <f>SUM('Expenses 2023'!C10:C12)</f>
        <v>20816571</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210</v>
      </c>
      <c r="D31" s="75">
        <f>sum(D29:D30)</f>
        <v>98693528</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185</v>
      </c>
      <c r="D32" s="75">
        <f>'Expenses 2023'!C40</f>
        <v>171816807</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211</v>
      </c>
      <c r="D33" s="163">
        <f>D31/D32</f>
        <v>0.5744113729</v>
      </c>
      <c r="E33" s="150" t="s">
        <v>212</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213</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214</v>
      </c>
      <c r="C36" s="145" t="s">
        <v>215</v>
      </c>
      <c r="D36" s="75">
        <f>SUM('Expenses 2023'!C10:C11)</f>
        <v>16759551</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208</v>
      </c>
      <c r="D37" s="75">
        <f>SUM('Expenses 2023'!C7:C9)</f>
        <v>77876957</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213</v>
      </c>
      <c r="D38" s="163">
        <f>D36/D37</f>
        <v>0.2152055197</v>
      </c>
      <c r="E38" s="150" t="s">
        <v>216</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217</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218</v>
      </c>
      <c r="C41" s="148" t="s">
        <v>250</v>
      </c>
      <c r="D41" s="75">
        <f>'Expenses 2023'!D40</f>
        <v>144043508</v>
      </c>
      <c r="E41" s="165">
        <f t="shared" ref="E41:E44" si="1">D41/$D$44</f>
        <v>0.8383551674</v>
      </c>
      <c r="F41" s="43"/>
      <c r="G41" s="43"/>
      <c r="H41" s="43"/>
      <c r="I41" s="43"/>
      <c r="J41" s="43"/>
      <c r="K41" s="43"/>
      <c r="L41" s="43"/>
      <c r="M41" s="43"/>
      <c r="N41" s="43"/>
      <c r="O41" s="43"/>
      <c r="P41" s="43"/>
      <c r="Q41" s="43"/>
      <c r="R41" s="43"/>
      <c r="S41" s="43"/>
      <c r="T41" s="43"/>
      <c r="U41" s="43"/>
      <c r="V41" s="43"/>
      <c r="W41" s="43"/>
      <c r="X41" s="43"/>
      <c r="Y41" s="43"/>
    </row>
    <row r="42">
      <c r="A42" s="139"/>
      <c r="B42" s="49"/>
      <c r="C42" s="148" t="s">
        <v>220</v>
      </c>
      <c r="D42" s="146">
        <f>'Expenses 2023'!E40</f>
        <v>27209239</v>
      </c>
      <c r="E42" s="165">
        <f t="shared" si="1"/>
        <v>0.1583619174</v>
      </c>
      <c r="F42" s="43"/>
      <c r="G42" s="43"/>
      <c r="H42" s="43"/>
      <c r="I42" s="43"/>
      <c r="J42" s="43"/>
      <c r="K42" s="43"/>
      <c r="L42" s="43"/>
      <c r="M42" s="43"/>
      <c r="N42" s="43"/>
      <c r="O42" s="43"/>
      <c r="P42" s="43"/>
      <c r="Q42" s="43"/>
      <c r="R42" s="43"/>
      <c r="S42" s="43"/>
      <c r="T42" s="43"/>
      <c r="U42" s="43"/>
      <c r="V42" s="43"/>
      <c r="W42" s="43"/>
      <c r="X42" s="43"/>
      <c r="Y42" s="43"/>
    </row>
    <row r="43">
      <c r="A43" s="139"/>
      <c r="B43" s="49"/>
      <c r="C43" s="148" t="s">
        <v>221</v>
      </c>
      <c r="D43" s="146">
        <f>'Expenses 2023'!F40</f>
        <v>564060</v>
      </c>
      <c r="E43" s="165">
        <f t="shared" si="1"/>
        <v>0.003282915157</v>
      </c>
      <c r="F43" s="43"/>
      <c r="G43" s="43"/>
      <c r="H43" s="43"/>
      <c r="I43" s="43"/>
      <c r="J43" s="43"/>
      <c r="K43" s="43"/>
      <c r="L43" s="43"/>
      <c r="M43" s="43"/>
      <c r="N43" s="43"/>
      <c r="O43" s="43"/>
      <c r="P43" s="43"/>
      <c r="Q43" s="43"/>
      <c r="R43" s="43"/>
      <c r="S43" s="43"/>
      <c r="T43" s="43"/>
      <c r="U43" s="43"/>
      <c r="V43" s="43"/>
      <c r="W43" s="43"/>
      <c r="X43" s="43"/>
      <c r="Y43" s="43"/>
    </row>
    <row r="44">
      <c r="A44" s="139"/>
      <c r="B44" s="49"/>
      <c r="C44" s="145" t="s">
        <v>185</v>
      </c>
      <c r="D44" s="146">
        <f>sum(D41:D43)</f>
        <v>171816807</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222</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223</v>
      </c>
      <c r="C47" s="145" t="s">
        <v>224</v>
      </c>
      <c r="D47" s="146">
        <f>'Revenues 2023'!F9</f>
        <v>176435050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225</v>
      </c>
      <c r="D48" s="146">
        <f>'Expenses 2023'!F40</f>
        <v>564060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226</v>
      </c>
      <c r="D49" s="166">
        <f>D47/D48</f>
        <v>312.7948268</v>
      </c>
      <c r="E49" s="150" t="s">
        <v>227</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228</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229</v>
      </c>
      <c r="C52" s="145" t="s">
        <v>230</v>
      </c>
      <c r="D52" s="146">
        <f>sum('Balance Sheet 2023'!E2:E10)</f>
        <v>114542276</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231</v>
      </c>
      <c r="D53" s="146">
        <f>sum('Balance Sheet 2023'!E19:E22)</f>
        <v>30126408</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232</v>
      </c>
      <c r="D54" s="168">
        <f>D52/D53</f>
        <v>3.802055526</v>
      </c>
      <c r="E54" s="150" t="s">
        <v>233</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234</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235</v>
      </c>
      <c r="C57" s="145" t="s">
        <v>236</v>
      </c>
      <c r="D57" s="146">
        <f>sum('Balance Sheet 2023'!E25:E26)</f>
        <v>4550000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237</v>
      </c>
      <c r="D58" s="146">
        <f>'Balance Sheet 2023'!E18</f>
        <v>271375549</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238</v>
      </c>
      <c r="D59" s="169">
        <f>D57/D58</f>
        <v>0.01676643315</v>
      </c>
      <c r="E59" s="150" t="s">
        <v>239</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ROCKETSHIP EDUCATION</v>
      </c>
      <c r="B1" s="2" t="s">
        <v>251</v>
      </c>
      <c r="C1" s="139"/>
      <c r="D1" s="139"/>
      <c r="E1" s="139"/>
      <c r="F1" s="140"/>
      <c r="G1" s="140"/>
      <c r="H1" s="140"/>
      <c r="I1" s="43"/>
      <c r="J1" s="43"/>
      <c r="K1" s="43"/>
      <c r="L1" s="43"/>
      <c r="M1" s="43"/>
      <c r="N1" s="43"/>
      <c r="O1" s="43"/>
      <c r="P1" s="43"/>
      <c r="Q1" s="43"/>
      <c r="R1" s="43"/>
      <c r="S1" s="43"/>
      <c r="T1" s="43"/>
      <c r="U1" s="43"/>
      <c r="V1" s="43"/>
      <c r="W1" s="43"/>
      <c r="X1" s="43"/>
      <c r="Y1" s="43"/>
    </row>
    <row r="2">
      <c r="A2" s="141" t="s">
        <v>183</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184</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252</v>
      </c>
      <c r="E4" s="45" t="s">
        <v>253</v>
      </c>
      <c r="F4" s="45" t="s">
        <v>254</v>
      </c>
      <c r="G4" s="59" t="s">
        <v>255</v>
      </c>
      <c r="H4" s="59"/>
      <c r="I4" s="43"/>
      <c r="J4" s="43"/>
      <c r="K4" s="43"/>
      <c r="L4" s="43"/>
      <c r="M4" s="43"/>
      <c r="N4" s="43"/>
      <c r="O4" s="43"/>
      <c r="P4" s="43"/>
      <c r="Q4" s="43"/>
      <c r="R4" s="43"/>
      <c r="S4" s="43"/>
      <c r="T4" s="43"/>
      <c r="U4" s="43"/>
      <c r="V4" s="43"/>
      <c r="W4" s="43"/>
      <c r="X4" s="43"/>
      <c r="Y4" s="43"/>
    </row>
    <row r="5">
      <c r="A5" s="139"/>
      <c r="B5" s="49"/>
      <c r="C5" s="148" t="s">
        <v>183</v>
      </c>
      <c r="D5" s="177">
        <f>'Ratios 2021'!D8</f>
        <v>3.070917976</v>
      </c>
      <c r="E5" s="177">
        <f>'Ratios 2022'!D8</f>
        <v>4.0515243</v>
      </c>
      <c r="F5" s="177">
        <f>'Ratios 2023'!D8</f>
        <v>5.605363709</v>
      </c>
      <c r="G5" s="177">
        <f>average(D5:F5)</f>
        <v>4.242601995</v>
      </c>
      <c r="H5" s="150" t="s">
        <v>190</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191</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192</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252</v>
      </c>
      <c r="E9" s="45" t="s">
        <v>253</v>
      </c>
      <c r="F9" s="45" t="s">
        <v>254</v>
      </c>
      <c r="G9" s="59" t="s">
        <v>255</v>
      </c>
      <c r="H9" s="59"/>
      <c r="I9" s="43"/>
      <c r="J9" s="43"/>
      <c r="K9" s="43"/>
      <c r="L9" s="43"/>
      <c r="M9" s="43"/>
      <c r="N9" s="43"/>
      <c r="O9" s="43"/>
      <c r="P9" s="43"/>
      <c r="Q9" s="43"/>
      <c r="R9" s="43"/>
      <c r="S9" s="43"/>
      <c r="T9" s="43"/>
      <c r="U9" s="43"/>
      <c r="V9" s="43"/>
      <c r="W9" s="43"/>
      <c r="X9" s="43"/>
      <c r="Y9" s="43"/>
    </row>
    <row r="10">
      <c r="A10" s="139"/>
      <c r="B10" s="49"/>
      <c r="C10" s="148" t="s">
        <v>191</v>
      </c>
      <c r="D10" s="149">
        <f>'Ratios 2021'!D14</f>
        <v>4.609965583</v>
      </c>
      <c r="E10" s="149">
        <f>'Ratios 2022'!D14</f>
        <v>5.162982776</v>
      </c>
      <c r="F10" s="149">
        <f>'Ratios 2023'!D14</f>
        <v>5.76353453</v>
      </c>
      <c r="G10" s="177">
        <f>average(D10:F10)</f>
        <v>5.17882763</v>
      </c>
      <c r="H10" s="150" t="s">
        <v>190</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196</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197</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252</v>
      </c>
      <c r="E14" s="45" t="s">
        <v>253</v>
      </c>
      <c r="F14" s="45" t="s">
        <v>254</v>
      </c>
      <c r="G14" s="59" t="s">
        <v>255</v>
      </c>
      <c r="H14" s="59"/>
      <c r="I14" s="43"/>
      <c r="J14" s="43"/>
      <c r="K14" s="43"/>
      <c r="L14" s="43"/>
      <c r="M14" s="43"/>
      <c r="N14" s="43"/>
      <c r="O14" s="43"/>
      <c r="P14" s="43"/>
      <c r="Q14" s="43"/>
      <c r="R14" s="43"/>
      <c r="S14" s="43"/>
      <c r="T14" s="43"/>
      <c r="U14" s="43"/>
      <c r="V14" s="43"/>
      <c r="W14" s="43"/>
      <c r="X14" s="43"/>
      <c r="Y14" s="43"/>
    </row>
    <row r="15">
      <c r="A15" s="139"/>
      <c r="B15" s="49"/>
      <c r="C15" s="148" t="s">
        <v>199</v>
      </c>
      <c r="D15" s="180">
        <f>'Ratios 2021'!D20</f>
        <v>0</v>
      </c>
      <c r="E15" s="180">
        <f>'Ratios 2022'!D20</f>
        <v>0</v>
      </c>
      <c r="F15" s="180">
        <f>'Ratios 2023'!D20</f>
        <v>0</v>
      </c>
      <c r="G15" s="177">
        <f>average(D15:F15)</f>
        <v>0</v>
      </c>
      <c r="H15" s="150" t="s">
        <v>190</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201</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202</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252</v>
      </c>
      <c r="E19" s="45" t="s">
        <v>253</v>
      </c>
      <c r="F19" s="45" t="s">
        <v>254</v>
      </c>
      <c r="G19" s="59" t="s">
        <v>255</v>
      </c>
      <c r="H19" s="59"/>
      <c r="I19" s="43"/>
      <c r="J19" s="43"/>
      <c r="K19" s="43"/>
      <c r="L19" s="43"/>
      <c r="M19" s="43"/>
      <c r="N19" s="43"/>
      <c r="O19" s="43"/>
      <c r="P19" s="43"/>
      <c r="Q19" s="43"/>
      <c r="R19" s="43"/>
      <c r="S19" s="43"/>
      <c r="T19" s="43"/>
      <c r="U19" s="43"/>
      <c r="V19" s="43"/>
      <c r="W19" s="43"/>
      <c r="X19" s="43"/>
      <c r="Y19" s="43"/>
    </row>
    <row r="20">
      <c r="A20" s="139"/>
      <c r="B20" s="49"/>
      <c r="C20" s="148" t="s">
        <v>201</v>
      </c>
      <c r="D20" s="163">
        <f>'Ratios 2021'!D26</f>
        <v>0.9097487709</v>
      </c>
      <c r="E20" s="163">
        <f>'Ratios 2022'!D26</f>
        <v>0.9187383549</v>
      </c>
      <c r="F20" s="163">
        <f>'Ratios 2023'!D26</f>
        <v>0.902425183</v>
      </c>
      <c r="G20" s="181">
        <f>average(D20:F20)</f>
        <v>0.9103041029</v>
      </c>
      <c r="H20" s="150" t="s">
        <v>205</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206</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207</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252</v>
      </c>
      <c r="E24" s="45" t="s">
        <v>253</v>
      </c>
      <c r="F24" s="45" t="s">
        <v>254</v>
      </c>
      <c r="G24" s="59" t="s">
        <v>255</v>
      </c>
      <c r="H24" s="59"/>
      <c r="I24" s="43"/>
      <c r="J24" s="43"/>
      <c r="K24" s="43"/>
      <c r="L24" s="43"/>
      <c r="M24" s="43"/>
      <c r="N24" s="43"/>
      <c r="O24" s="43"/>
      <c r="P24" s="43"/>
      <c r="Q24" s="43"/>
      <c r="R24" s="43"/>
      <c r="S24" s="43"/>
      <c r="T24" s="43"/>
      <c r="U24" s="43"/>
      <c r="V24" s="43"/>
      <c r="W24" s="43"/>
      <c r="X24" s="43"/>
      <c r="Y24" s="43"/>
    </row>
    <row r="25">
      <c r="A25" s="139"/>
      <c r="B25" s="49"/>
      <c r="C25" s="148" t="s">
        <v>211</v>
      </c>
      <c r="D25" s="163">
        <f>'Ratios 2021'!D33</f>
        <v>0.5953672969</v>
      </c>
      <c r="E25" s="163">
        <f>'Ratios 2022'!D33</f>
        <v>0.5698698172</v>
      </c>
      <c r="F25" s="163">
        <f>'Ratios 2023'!D33</f>
        <v>0.5744113729</v>
      </c>
      <c r="G25" s="181">
        <f>average(D25:F25)</f>
        <v>0.579882829</v>
      </c>
      <c r="H25" s="150" t="s">
        <v>212</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213</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214</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252</v>
      </c>
      <c r="E29" s="45" t="s">
        <v>253</v>
      </c>
      <c r="F29" s="45" t="s">
        <v>254</v>
      </c>
      <c r="G29" s="59" t="s">
        <v>255</v>
      </c>
      <c r="H29" s="59"/>
      <c r="I29" s="43"/>
      <c r="J29" s="43"/>
      <c r="K29" s="43"/>
      <c r="L29" s="43"/>
      <c r="M29" s="43"/>
      <c r="N29" s="43"/>
      <c r="O29" s="43"/>
      <c r="P29" s="43"/>
      <c r="Q29" s="43"/>
      <c r="R29" s="43"/>
      <c r="S29" s="43"/>
      <c r="T29" s="43"/>
      <c r="U29" s="43"/>
      <c r="V29" s="43"/>
      <c r="W29" s="43"/>
      <c r="X29" s="43"/>
      <c r="Y29" s="43"/>
    </row>
    <row r="30">
      <c r="A30" s="139"/>
      <c r="B30" s="49"/>
      <c r="C30" s="148" t="s">
        <v>213</v>
      </c>
      <c r="D30" s="163">
        <f>'Ratios 2021'!D38</f>
        <v>0.2078632079</v>
      </c>
      <c r="E30" s="163">
        <f>'Ratios 2022'!D38</f>
        <v>0.2129487688</v>
      </c>
      <c r="F30" s="163">
        <f>'Ratios 2023'!D38</f>
        <v>0.2152055197</v>
      </c>
      <c r="G30" s="181">
        <f>average(D30:F30)</f>
        <v>0.2120058321</v>
      </c>
      <c r="H30" s="150" t="s">
        <v>216</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217</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218</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252</v>
      </c>
      <c r="E34" s="45" t="s">
        <v>253</v>
      </c>
      <c r="F34" s="45" t="s">
        <v>254</v>
      </c>
      <c r="G34" s="59" t="s">
        <v>255</v>
      </c>
      <c r="H34" s="59"/>
      <c r="I34" s="43"/>
      <c r="J34" s="43"/>
      <c r="K34" s="43"/>
      <c r="L34" s="43"/>
      <c r="M34" s="43"/>
      <c r="N34" s="43"/>
      <c r="O34" s="43"/>
      <c r="P34" s="43"/>
      <c r="Q34" s="43"/>
      <c r="R34" s="43"/>
      <c r="S34" s="43"/>
      <c r="T34" s="43"/>
      <c r="U34" s="43"/>
      <c r="V34" s="43"/>
      <c r="W34" s="43"/>
      <c r="X34" s="43"/>
      <c r="Y34" s="43"/>
    </row>
    <row r="35">
      <c r="A35" s="139"/>
      <c r="B35" s="49"/>
      <c r="C35" s="148" t="s">
        <v>256</v>
      </c>
      <c r="D35" s="163">
        <f>'Ratios 2021'!E41</f>
        <v>0.8409684622</v>
      </c>
      <c r="E35" s="163">
        <f>'Ratios 2022'!E41</f>
        <v>0.8477414827</v>
      </c>
      <c r="F35" s="163">
        <f>'Ratios 2023'!E41</f>
        <v>0.8383551674</v>
      </c>
      <c r="G35" s="181">
        <f t="shared" ref="G35:G37" si="1">average(D35:F35)</f>
        <v>0.8423550375</v>
      </c>
      <c r="H35" s="181"/>
      <c r="I35" s="43"/>
      <c r="J35" s="43"/>
      <c r="K35" s="43"/>
      <c r="L35" s="43"/>
      <c r="M35" s="43"/>
      <c r="N35" s="43"/>
      <c r="O35" s="43"/>
      <c r="P35" s="43"/>
      <c r="Q35" s="43"/>
      <c r="R35" s="43"/>
      <c r="S35" s="43"/>
      <c r="T35" s="43"/>
      <c r="U35" s="43"/>
      <c r="V35" s="43"/>
      <c r="W35" s="43"/>
      <c r="X35" s="43"/>
      <c r="Y35" s="43"/>
    </row>
    <row r="36">
      <c r="A36" s="139"/>
      <c r="B36" s="52"/>
      <c r="C36" s="148" t="s">
        <v>220</v>
      </c>
      <c r="D36" s="163">
        <f>'Ratios 2021'!E42</f>
        <v>0.1553282533</v>
      </c>
      <c r="E36" s="163">
        <f>'Ratios 2022'!E42</f>
        <v>0.1487552965</v>
      </c>
      <c r="F36" s="163">
        <f>'Ratios 2023'!E42</f>
        <v>0.1583619174</v>
      </c>
      <c r="G36" s="181">
        <f t="shared" si="1"/>
        <v>0.154148489</v>
      </c>
      <c r="H36" s="181"/>
      <c r="I36" s="43"/>
      <c r="J36" s="43"/>
      <c r="K36" s="43"/>
      <c r="L36" s="43"/>
      <c r="M36" s="43"/>
      <c r="N36" s="43"/>
      <c r="O36" s="43"/>
      <c r="P36" s="43"/>
      <c r="Q36" s="43"/>
      <c r="R36" s="43"/>
      <c r="S36" s="43"/>
      <c r="T36" s="43"/>
      <c r="U36" s="43"/>
      <c r="V36" s="43"/>
      <c r="W36" s="43"/>
      <c r="X36" s="43"/>
      <c r="Y36" s="43"/>
    </row>
    <row r="37">
      <c r="A37" s="139"/>
      <c r="B37" s="182"/>
      <c r="C37" s="148" t="s">
        <v>221</v>
      </c>
      <c r="D37" s="163">
        <f>'Ratios 2021'!E43</f>
        <v>0.003703284531</v>
      </c>
      <c r="E37" s="163">
        <f>'Ratios 2022'!E43</f>
        <v>0.003503220786</v>
      </c>
      <c r="F37" s="163">
        <f>'Ratios 2023'!E43</f>
        <v>0.003282915157</v>
      </c>
      <c r="G37" s="181">
        <f t="shared" si="1"/>
        <v>0.003496473492</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222</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223</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252</v>
      </c>
      <c r="E41" s="45" t="s">
        <v>253</v>
      </c>
      <c r="F41" s="45" t="s">
        <v>254</v>
      </c>
      <c r="G41" s="59" t="s">
        <v>255</v>
      </c>
      <c r="H41" s="59"/>
      <c r="I41" s="43"/>
      <c r="J41" s="43"/>
      <c r="K41" s="43"/>
      <c r="L41" s="43"/>
      <c r="M41" s="43"/>
      <c r="N41" s="43"/>
      <c r="O41" s="43"/>
      <c r="P41" s="43"/>
      <c r="Q41" s="43"/>
      <c r="R41" s="43"/>
      <c r="S41" s="43"/>
      <c r="T41" s="43"/>
      <c r="U41" s="43"/>
      <c r="V41" s="43"/>
      <c r="W41" s="43"/>
      <c r="X41" s="43"/>
      <c r="Y41" s="43"/>
    </row>
    <row r="42">
      <c r="A42" s="139"/>
      <c r="B42" s="49"/>
      <c r="C42" s="148" t="s">
        <v>226</v>
      </c>
      <c r="D42" s="166">
        <f>'Ratios 2021'!D49</f>
        <v>261.5746677</v>
      </c>
      <c r="E42" s="166">
        <f>'Ratios 2022'!D49</f>
        <v>298.3879538</v>
      </c>
      <c r="F42" s="166">
        <f>'Ratios 2023'!D49</f>
        <v>312.7948268</v>
      </c>
      <c r="G42" s="183">
        <f>average(D42:F42)</f>
        <v>290.9191494</v>
      </c>
      <c r="H42" s="150" t="s">
        <v>227</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228</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229</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252</v>
      </c>
      <c r="E46" s="45" t="s">
        <v>253</v>
      </c>
      <c r="F46" s="45" t="s">
        <v>254</v>
      </c>
      <c r="G46" s="59" t="s">
        <v>255</v>
      </c>
      <c r="H46" s="59"/>
      <c r="I46" s="43"/>
      <c r="J46" s="43"/>
      <c r="K46" s="43"/>
      <c r="L46" s="43"/>
      <c r="M46" s="43"/>
      <c r="N46" s="43"/>
      <c r="O46" s="43"/>
      <c r="P46" s="43"/>
      <c r="Q46" s="43"/>
      <c r="R46" s="43"/>
      <c r="S46" s="43"/>
      <c r="T46" s="43"/>
      <c r="U46" s="43"/>
      <c r="V46" s="43"/>
      <c r="W46" s="43"/>
      <c r="X46" s="43"/>
      <c r="Y46" s="43"/>
    </row>
    <row r="47">
      <c r="A47" s="139"/>
      <c r="B47" s="49"/>
      <c r="C47" s="148" t="s">
        <v>232</v>
      </c>
      <c r="D47" s="149">
        <f>'Ratios 2021'!D54</f>
        <v>4.406071882</v>
      </c>
      <c r="E47" s="149">
        <f>'Ratios 2022'!D54</f>
        <v>3.072028762</v>
      </c>
      <c r="F47" s="149">
        <f>'Ratios 2023'!D54</f>
        <v>3.802055526</v>
      </c>
      <c r="G47" s="177">
        <f>average(D47:F47)</f>
        <v>3.760052057</v>
      </c>
      <c r="H47" s="150" t="s">
        <v>233</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234</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235</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252</v>
      </c>
      <c r="E51" s="45" t="s">
        <v>253</v>
      </c>
      <c r="F51" s="45" t="s">
        <v>254</v>
      </c>
      <c r="G51" s="59" t="s">
        <v>255</v>
      </c>
      <c r="H51" s="59"/>
      <c r="I51" s="43"/>
      <c r="J51" s="43"/>
      <c r="K51" s="43"/>
      <c r="L51" s="43"/>
      <c r="M51" s="43"/>
      <c r="N51" s="43"/>
      <c r="O51" s="43"/>
      <c r="P51" s="43"/>
      <c r="Q51" s="43"/>
      <c r="R51" s="43"/>
      <c r="S51" s="43"/>
      <c r="T51" s="43"/>
      <c r="U51" s="43"/>
      <c r="V51" s="43"/>
      <c r="W51" s="43"/>
      <c r="X51" s="43"/>
      <c r="Y51" s="43"/>
    </row>
    <row r="52">
      <c r="A52" s="139"/>
      <c r="B52" s="49"/>
      <c r="C52" s="148" t="s">
        <v>238</v>
      </c>
      <c r="D52" s="184">
        <f>'Ratios 2021'!D59</f>
        <v>0.01933811205</v>
      </c>
      <c r="E52" s="184">
        <f>'Ratios 2022'!D59</f>
        <v>0.003146206716</v>
      </c>
      <c r="F52" s="184">
        <f>'Ratios 2023'!D59</f>
        <v>0.01676643315</v>
      </c>
      <c r="G52" s="185">
        <f>average(D52:F52)</f>
        <v>0.01308358397</v>
      </c>
      <c r="H52" s="150" t="s">
        <v>239</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ROCKETSHIP EDUCATION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ROCKETSHIP EDUCATION</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1.26387856E8</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6268952.0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132656808</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172161.0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96</v>
      </c>
      <c r="D39" s="74"/>
      <c r="E39" s="48">
        <v>5993196.0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97</v>
      </c>
      <c r="D40" s="74"/>
      <c r="E40" s="48">
        <v>67905.0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98</v>
      </c>
      <c r="D41" s="74"/>
      <c r="E41" s="48">
        <v>34438.0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99</v>
      </c>
      <c r="D42" s="74"/>
      <c r="E42" s="48">
        <v>1600.0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6097139</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138926108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ROCKETSHIP EDUCATION</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431766</v>
      </c>
      <c r="D7" s="99">
        <v>0.0</v>
      </c>
      <c r="E7" s="99">
        <v>431766.0</v>
      </c>
      <c r="F7" s="99">
        <v>0.0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111</v>
      </c>
      <c r="C9" s="98">
        <f t="shared" si="1"/>
        <v>64553900</v>
      </c>
      <c r="D9" s="99">
        <v>5.5711899E7</v>
      </c>
      <c r="E9" s="99">
        <v>8486482.0</v>
      </c>
      <c r="F9" s="99">
        <v>355519.0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6255366</v>
      </c>
      <c r="D10" s="99">
        <v>6076855.0</v>
      </c>
      <c r="E10" s="99">
        <v>178511.0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7252763</v>
      </c>
      <c r="D11" s="99">
        <v>6736200.0</v>
      </c>
      <c r="E11" s="99">
        <v>470614.0</v>
      </c>
      <c r="F11" s="99">
        <v>45949.0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3038892</v>
      </c>
      <c r="D12" s="99">
        <v>2328137.0</v>
      </c>
      <c r="E12" s="99">
        <v>710755.0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492206</v>
      </c>
      <c r="D15" s="99">
        <v>0.0</v>
      </c>
      <c r="E15" s="99">
        <v>492206.0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733726</v>
      </c>
      <c r="D16" s="99">
        <v>0.0</v>
      </c>
      <c r="E16" s="99">
        <v>733726.0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14089834</v>
      </c>
      <c r="D20" s="99">
        <v>1.1181896E7</v>
      </c>
      <c r="E20" s="99">
        <v>2842016.0</v>
      </c>
      <c r="F20" s="99">
        <v>65922.0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209336</v>
      </c>
      <c r="D21" s="99">
        <v>0.0</v>
      </c>
      <c r="E21" s="99">
        <v>209336.0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2657996</v>
      </c>
      <c r="D22" s="99">
        <v>2138603.0</v>
      </c>
      <c r="E22" s="99">
        <v>506652.0</v>
      </c>
      <c r="F22" s="99">
        <v>12741.0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4842808</v>
      </c>
      <c r="D23" s="99">
        <v>3876489.0</v>
      </c>
      <c r="E23" s="99">
        <v>965082.0</v>
      </c>
      <c r="F23" s="99">
        <v>1237.0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14795327</v>
      </c>
      <c r="D25" s="99">
        <v>1.402762E7</v>
      </c>
      <c r="E25" s="99">
        <v>760079.0</v>
      </c>
      <c r="F25" s="99">
        <v>7628.0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2430410</v>
      </c>
      <c r="D26" s="99">
        <v>1277249.0</v>
      </c>
      <c r="E26" s="99">
        <v>1141850.0</v>
      </c>
      <c r="F26" s="99">
        <v>11311.0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24616</v>
      </c>
      <c r="D28" s="99">
        <v>3717.0</v>
      </c>
      <c r="E28" s="99">
        <v>20899.0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162330</v>
      </c>
      <c r="D29" s="99">
        <v>0.0</v>
      </c>
      <c r="E29" s="99">
        <v>162330.0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273988</v>
      </c>
      <c r="D31" s="99">
        <v>228055.0</v>
      </c>
      <c r="E31" s="99">
        <v>45933.0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603956</v>
      </c>
      <c r="D32" s="99">
        <v>167417.0</v>
      </c>
      <c r="E32" s="99">
        <v>436539.0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102" t="s">
        <v>136</v>
      </c>
      <c r="C34" s="98">
        <f t="shared" si="1"/>
        <v>4463170</v>
      </c>
      <c r="D34" s="99">
        <v>3869285.0</v>
      </c>
      <c r="E34" s="99">
        <v>593885.0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137</v>
      </c>
      <c r="C35" s="98">
        <f t="shared" si="1"/>
        <v>3227689</v>
      </c>
      <c r="D35" s="99">
        <v>3227689.0</v>
      </c>
      <c r="E35" s="99">
        <v>-1998.0</v>
      </c>
      <c r="F35" s="99">
        <v>1998.0</v>
      </c>
      <c r="G35" s="43"/>
      <c r="H35" s="43"/>
      <c r="I35" s="43"/>
      <c r="J35" s="43"/>
      <c r="K35" s="43"/>
      <c r="L35" s="43"/>
      <c r="M35" s="43"/>
      <c r="N35" s="43"/>
      <c r="O35" s="43"/>
      <c r="P35" s="43"/>
      <c r="Q35" s="43"/>
      <c r="R35" s="43"/>
      <c r="S35" s="43"/>
      <c r="T35" s="43"/>
      <c r="U35" s="43"/>
      <c r="V35" s="43"/>
      <c r="W35" s="43"/>
      <c r="X35" s="43"/>
      <c r="Y35" s="43"/>
      <c r="Z35" s="43"/>
    </row>
    <row r="36">
      <c r="A36" s="45" t="s">
        <v>50</v>
      </c>
      <c r="B36" s="103" t="s">
        <v>138</v>
      </c>
      <c r="C36" s="98">
        <f t="shared" si="1"/>
        <v>1181146</v>
      </c>
      <c r="D36" s="99">
        <v>0.0</v>
      </c>
      <c r="E36" s="99">
        <v>1181146.0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t="s">
        <v>139</v>
      </c>
      <c r="C37" s="98">
        <f t="shared" si="1"/>
        <v>352511</v>
      </c>
      <c r="D37" s="99">
        <v>234122.0</v>
      </c>
      <c r="E37" s="99">
        <v>118389.0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4871453</v>
      </c>
      <c r="D38" s="99">
        <v>4081352.0</v>
      </c>
      <c r="E38" s="99">
        <v>785259.0</v>
      </c>
      <c r="F38" s="99">
        <v>4842.0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4">
        <f t="shared" ref="C40:F40" si="2">sum(C3:C39)</f>
        <v>136945189</v>
      </c>
      <c r="D40" s="104">
        <f t="shared" si="2"/>
        <v>115166585</v>
      </c>
      <c r="E40" s="104">
        <f t="shared" si="2"/>
        <v>21271457</v>
      </c>
      <c r="F40" s="104">
        <f t="shared" si="2"/>
        <v>507147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ROCKETSHIP EDUCATION</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142</v>
      </c>
      <c r="B2" s="45">
        <v>1.0</v>
      </c>
      <c r="C2" s="46" t="s">
        <v>143</v>
      </c>
      <c r="D2" s="111"/>
      <c r="E2" s="112">
        <v>1.366549E7</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3"/>
      <c r="E3" s="112">
        <v>2.1310014E7</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3"/>
      <c r="E5" s="112">
        <v>1.8921957E7</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3"/>
      <c r="E8" s="112">
        <v>9733322.0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1"/>
      <c r="E10" s="112">
        <v>6134827.0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2">
        <v>7460457.0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2">
        <v>2682591.0</v>
      </c>
      <c r="E12" s="109">
        <f>D11-D12</f>
        <v>4777866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3"/>
      <c r="E17" s="112">
        <v>453297.0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4"/>
      <c r="E18" s="115">
        <f>sum(E2:E17)</f>
        <v>74996773</v>
      </c>
      <c r="F18" s="43"/>
      <c r="G18" s="43"/>
      <c r="H18" s="43"/>
      <c r="I18" s="43"/>
      <c r="J18" s="43"/>
      <c r="K18" s="43"/>
      <c r="L18" s="43"/>
      <c r="M18" s="43"/>
      <c r="N18" s="43"/>
      <c r="O18" s="43"/>
      <c r="P18" s="43"/>
      <c r="Q18" s="43"/>
      <c r="R18" s="43"/>
      <c r="S18" s="43"/>
      <c r="T18" s="43"/>
      <c r="U18" s="43"/>
      <c r="V18" s="43"/>
      <c r="W18" s="43"/>
      <c r="X18" s="43"/>
      <c r="Y18" s="43"/>
      <c r="Z18" s="43"/>
    </row>
    <row r="19">
      <c r="A19" s="44" t="s">
        <v>162</v>
      </c>
      <c r="B19" s="116">
        <v>17.0</v>
      </c>
      <c r="C19" s="117" t="s">
        <v>163</v>
      </c>
      <c r="D19" s="118"/>
      <c r="E19" s="112">
        <v>1.0164608E7</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164</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165</v>
      </c>
      <c r="D21" s="118"/>
      <c r="E21" s="112">
        <v>5669362.0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166</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167</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168</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169</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170</v>
      </c>
      <c r="D26" s="118"/>
      <c r="E26" s="119">
        <v>1450296.0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171</v>
      </c>
      <c r="D27" s="118"/>
      <c r="E27" s="119">
        <v>4753123.0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172</v>
      </c>
      <c r="D28" s="126"/>
      <c r="E28" s="127">
        <f>sum(E19:E27)</f>
        <v>22037389</v>
      </c>
      <c r="F28" s="43"/>
      <c r="G28" s="43"/>
      <c r="H28" s="43"/>
      <c r="I28" s="43"/>
      <c r="J28" s="43"/>
      <c r="K28" s="43"/>
      <c r="L28" s="43"/>
      <c r="M28" s="43"/>
      <c r="N28" s="43"/>
      <c r="O28" s="43"/>
      <c r="P28" s="43"/>
      <c r="Q28" s="43"/>
      <c r="R28" s="43"/>
      <c r="S28" s="43"/>
      <c r="T28" s="43"/>
      <c r="U28" s="43"/>
      <c r="V28" s="43"/>
      <c r="W28" s="43"/>
      <c r="X28" s="43"/>
      <c r="Y28" s="43"/>
      <c r="Z28" s="43"/>
    </row>
    <row r="29">
      <c r="A29" s="65" t="s">
        <v>173</v>
      </c>
      <c r="B29" s="128"/>
      <c r="C29" s="129" t="s">
        <v>174</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175</v>
      </c>
      <c r="D30" s="118"/>
      <c r="E30" s="112">
        <v>5.2609384E7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176</v>
      </c>
      <c r="D31" s="118"/>
      <c r="E31" s="112">
        <v>350000.0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177</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178</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179</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180</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181</v>
      </c>
      <c r="D36" s="132"/>
      <c r="E36" s="127">
        <f>sum(E30:E35)</f>
        <v>52959384</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182</v>
      </c>
      <c r="D37" s="136"/>
      <c r="E37" s="137">
        <f>E36+E28</f>
        <v>74996773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ROCKETSHIP EDUCATION</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183</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184</v>
      </c>
      <c r="C3" s="145" t="s">
        <v>185</v>
      </c>
      <c r="D3" s="146">
        <f>'Expenses 2021'!C40</f>
        <v>136945189</v>
      </c>
      <c r="E3" s="147"/>
      <c r="F3" s="43"/>
      <c r="G3" s="43"/>
      <c r="H3" s="43"/>
      <c r="I3" s="43"/>
      <c r="J3" s="43"/>
      <c r="K3" s="43"/>
      <c r="L3" s="43"/>
      <c r="M3" s="43"/>
      <c r="N3" s="43"/>
      <c r="O3" s="43"/>
      <c r="P3" s="43"/>
      <c r="Q3" s="43"/>
      <c r="R3" s="43"/>
      <c r="S3" s="43"/>
      <c r="T3" s="43"/>
      <c r="U3" s="43"/>
      <c r="V3" s="43"/>
      <c r="W3" s="43"/>
      <c r="X3" s="43"/>
      <c r="Y3" s="43"/>
    </row>
    <row r="4">
      <c r="A4" s="139"/>
      <c r="B4" s="49"/>
      <c r="C4" s="145" t="s">
        <v>186</v>
      </c>
      <c r="D4" s="146">
        <f>'Expenses 2021'!C31</f>
        <v>273988</v>
      </c>
      <c r="E4" s="147"/>
      <c r="F4" s="43"/>
      <c r="G4" s="43"/>
      <c r="H4" s="43"/>
      <c r="I4" s="43"/>
      <c r="J4" s="43"/>
      <c r="K4" s="43"/>
      <c r="L4" s="43"/>
      <c r="M4" s="43"/>
      <c r="N4" s="43"/>
      <c r="O4" s="43"/>
      <c r="P4" s="43"/>
      <c r="Q4" s="43"/>
      <c r="R4" s="43"/>
      <c r="S4" s="43"/>
      <c r="T4" s="43"/>
      <c r="U4" s="43"/>
      <c r="V4" s="43"/>
      <c r="W4" s="43"/>
      <c r="X4" s="43"/>
      <c r="Y4" s="43"/>
    </row>
    <row r="5">
      <c r="A5" s="139"/>
      <c r="B5" s="49"/>
      <c r="C5" s="145" t="s">
        <v>187</v>
      </c>
      <c r="D5" s="146">
        <f>D3-D4</f>
        <v>136671201</v>
      </c>
      <c r="E5" s="147"/>
      <c r="F5" s="43"/>
      <c r="G5" s="43"/>
      <c r="H5" s="43"/>
      <c r="I5" s="43"/>
      <c r="J5" s="43"/>
      <c r="K5" s="43"/>
      <c r="L5" s="43"/>
      <c r="M5" s="43"/>
      <c r="N5" s="43"/>
      <c r="O5" s="43"/>
      <c r="P5" s="43"/>
      <c r="Q5" s="43"/>
      <c r="R5" s="43"/>
      <c r="S5" s="43"/>
      <c r="T5" s="43"/>
      <c r="U5" s="43"/>
      <c r="V5" s="43"/>
      <c r="W5" s="43"/>
      <c r="X5" s="43"/>
      <c r="Y5" s="43"/>
    </row>
    <row r="6">
      <c r="A6" s="139"/>
      <c r="B6" s="49"/>
      <c r="C6" s="145" t="s">
        <v>188</v>
      </c>
      <c r="D6" s="146">
        <f>D5/12</f>
        <v>11389266.75</v>
      </c>
      <c r="E6" s="147"/>
      <c r="F6" s="43"/>
      <c r="G6" s="43"/>
      <c r="H6" s="43"/>
      <c r="I6" s="43"/>
      <c r="J6" s="43"/>
      <c r="K6" s="43"/>
      <c r="L6" s="43"/>
      <c r="M6" s="43"/>
      <c r="N6" s="43"/>
      <c r="O6" s="43"/>
      <c r="P6" s="43"/>
      <c r="Q6" s="43"/>
      <c r="R6" s="43"/>
      <c r="S6" s="43"/>
      <c r="T6" s="43"/>
      <c r="U6" s="43"/>
      <c r="V6" s="43"/>
      <c r="W6" s="43"/>
      <c r="X6" s="43"/>
      <c r="Y6" s="43"/>
    </row>
    <row r="7">
      <c r="A7" s="139"/>
      <c r="B7" s="49"/>
      <c r="C7" s="145" t="s">
        <v>189</v>
      </c>
      <c r="D7" s="75">
        <f>'Balance Sheet 2021'!E2+'Balance Sheet 2021'!E3</f>
        <v>34975504</v>
      </c>
      <c r="E7" s="147"/>
      <c r="F7" s="43"/>
      <c r="G7" s="43"/>
      <c r="H7" s="43"/>
      <c r="I7" s="43"/>
      <c r="J7" s="43"/>
      <c r="K7" s="43"/>
      <c r="L7" s="43"/>
      <c r="M7" s="43"/>
      <c r="N7" s="43"/>
      <c r="O7" s="43"/>
      <c r="P7" s="43"/>
      <c r="Q7" s="43"/>
      <c r="R7" s="43"/>
      <c r="S7" s="43"/>
      <c r="T7" s="43"/>
      <c r="U7" s="43"/>
      <c r="V7" s="43"/>
      <c r="W7" s="43"/>
      <c r="X7" s="43"/>
      <c r="Y7" s="43"/>
    </row>
    <row r="8">
      <c r="A8" s="139"/>
      <c r="B8" s="49"/>
      <c r="C8" s="148" t="s">
        <v>183</v>
      </c>
      <c r="D8" s="149">
        <f>D7/D6</f>
        <v>3.070917976</v>
      </c>
      <c r="E8" s="150" t="s">
        <v>190</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191</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192</v>
      </c>
      <c r="C11" s="145" t="s">
        <v>193</v>
      </c>
      <c r="D11" s="75">
        <f>'Balance Sheet 2021'!E30</f>
        <v>52609384</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194</v>
      </c>
      <c r="D12" s="75">
        <f>'Expenses 2021'!C40</f>
        <v>136945189</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195</v>
      </c>
      <c r="D13" s="146">
        <f>D12/12</f>
        <v>11412099.08</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191</v>
      </c>
      <c r="D14" s="149">
        <f>D11/D13</f>
        <v>4.609965583</v>
      </c>
      <c r="E14" s="150" t="s">
        <v>190</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196</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197</v>
      </c>
      <c r="C17" s="145" t="s">
        <v>198</v>
      </c>
      <c r="D17" s="75">
        <f>sum('Balance Sheet 2021'!E13:E15)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194</v>
      </c>
      <c r="D18" s="75">
        <f>'Expenses 2021'!C40</f>
        <v>136945189</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195</v>
      </c>
      <c r="D19" s="146">
        <f>D18/12</f>
        <v>11412099.08</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199</v>
      </c>
      <c r="D20" s="149">
        <f>D17/D19</f>
        <v>0</v>
      </c>
      <c r="E20" s="150" t="s">
        <v>190</v>
      </c>
      <c r="F20" s="43"/>
      <c r="G20" s="43"/>
      <c r="H20" s="43"/>
      <c r="I20" s="43"/>
      <c r="J20" s="43"/>
      <c r="K20" s="43"/>
      <c r="L20" s="43"/>
      <c r="M20" s="43"/>
      <c r="N20" s="43"/>
      <c r="O20" s="43"/>
      <c r="P20" s="43"/>
      <c r="Q20" s="43"/>
      <c r="R20" s="43"/>
      <c r="S20" s="43"/>
      <c r="T20" s="43"/>
      <c r="U20" s="43"/>
      <c r="V20" s="43"/>
      <c r="W20" s="43"/>
      <c r="X20" s="43"/>
      <c r="Y20" s="43"/>
    </row>
    <row r="21">
      <c r="A21" s="139"/>
      <c r="B21" s="49"/>
      <c r="C21" s="154" t="s">
        <v>200</v>
      </c>
      <c r="D21" s="155">
        <f>D20+D8</f>
        <v>3.070917976</v>
      </c>
      <c r="E21" s="156" t="s">
        <v>190</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201</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202</v>
      </c>
      <c r="C24" s="160"/>
      <c r="D24" s="161">
        <f>max('Revenues 2021'!E2:E7,'Revenues 2021'!F10:F15)</f>
        <v>126387856</v>
      </c>
      <c r="E24" s="162" t="s">
        <v>203</v>
      </c>
      <c r="F24" s="43"/>
      <c r="G24" s="43"/>
      <c r="H24" s="43"/>
      <c r="I24" s="43"/>
      <c r="J24" s="43"/>
      <c r="K24" s="43"/>
      <c r="L24" s="43"/>
      <c r="M24" s="43"/>
      <c r="N24" s="43"/>
      <c r="O24" s="43"/>
      <c r="P24" s="43"/>
      <c r="Q24" s="43"/>
      <c r="R24" s="43"/>
      <c r="S24" s="43"/>
      <c r="T24" s="43"/>
      <c r="U24" s="43"/>
      <c r="V24" s="43"/>
      <c r="W24" s="43"/>
      <c r="X24" s="43"/>
      <c r="Y24" s="43"/>
    </row>
    <row r="25">
      <c r="A25" s="139"/>
      <c r="B25" s="49"/>
      <c r="C25" s="145" t="s">
        <v>204</v>
      </c>
      <c r="D25" s="146">
        <f>'Revenues 2021'!F44</f>
        <v>138926108</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201</v>
      </c>
      <c r="D26" s="163">
        <f>D24/D25</f>
        <v>0.9097487709</v>
      </c>
      <c r="E26" s="150" t="s">
        <v>205</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206</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207</v>
      </c>
      <c r="C29" s="145" t="s">
        <v>208</v>
      </c>
      <c r="D29" s="75">
        <f>SUM('Expenses 2021'!C7:C9)</f>
        <v>64985666</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209</v>
      </c>
      <c r="D30" s="75">
        <f>SUM('Expenses 2021'!C10:C12)</f>
        <v>16547021</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210</v>
      </c>
      <c r="D31" s="75">
        <f>sum(D29:D30)</f>
        <v>81532687</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185</v>
      </c>
      <c r="D32" s="75">
        <f>'Expenses 2021'!C40</f>
        <v>136945189</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211</v>
      </c>
      <c r="D33" s="163">
        <f>D31/D32</f>
        <v>0.5953672969</v>
      </c>
      <c r="E33" s="150" t="s">
        <v>212</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213</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214</v>
      </c>
      <c r="C36" s="145" t="s">
        <v>215</v>
      </c>
      <c r="D36" s="75">
        <f>SUM('Expenses 2021'!C10:C11)</f>
        <v>13508129</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208</v>
      </c>
      <c r="D37" s="75">
        <f>SUM('Expenses 2021'!C7:C9)</f>
        <v>64985666</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213</v>
      </c>
      <c r="D38" s="163">
        <f>D36/D37</f>
        <v>0.2078632079</v>
      </c>
      <c r="E38" s="150" t="s">
        <v>216</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217</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218</v>
      </c>
      <c r="C41" s="148" t="s">
        <v>219</v>
      </c>
      <c r="D41" s="75">
        <f>'Expenses 2021'!D40</f>
        <v>115166585</v>
      </c>
      <c r="E41" s="165">
        <f t="shared" ref="E41:E44" si="1">D41/$D$44</f>
        <v>0.8409684622</v>
      </c>
      <c r="F41" s="43"/>
      <c r="G41" s="43"/>
      <c r="H41" s="43"/>
      <c r="I41" s="43"/>
      <c r="J41" s="43"/>
      <c r="K41" s="43"/>
      <c r="L41" s="43"/>
      <c r="M41" s="43"/>
      <c r="N41" s="43"/>
      <c r="O41" s="43"/>
      <c r="P41" s="43"/>
      <c r="Q41" s="43"/>
      <c r="R41" s="43"/>
      <c r="S41" s="43"/>
      <c r="T41" s="43"/>
      <c r="U41" s="43"/>
      <c r="V41" s="43"/>
      <c r="W41" s="43"/>
      <c r="X41" s="43"/>
      <c r="Y41" s="43"/>
    </row>
    <row r="42">
      <c r="A42" s="139"/>
      <c r="B42" s="49"/>
      <c r="C42" s="148" t="s">
        <v>220</v>
      </c>
      <c r="D42" s="146">
        <f>'Expenses 2021'!E40</f>
        <v>21271457</v>
      </c>
      <c r="E42" s="165">
        <f t="shared" si="1"/>
        <v>0.1553282533</v>
      </c>
      <c r="F42" s="43"/>
      <c r="G42" s="43"/>
      <c r="H42" s="43"/>
      <c r="I42" s="43"/>
      <c r="J42" s="43"/>
      <c r="K42" s="43"/>
      <c r="L42" s="43"/>
      <c r="M42" s="43"/>
      <c r="N42" s="43"/>
      <c r="O42" s="43"/>
      <c r="P42" s="43"/>
      <c r="Q42" s="43"/>
      <c r="R42" s="43"/>
      <c r="S42" s="43"/>
      <c r="T42" s="43"/>
      <c r="U42" s="43"/>
      <c r="V42" s="43"/>
      <c r="W42" s="43"/>
      <c r="X42" s="43"/>
      <c r="Y42" s="43"/>
    </row>
    <row r="43">
      <c r="A43" s="139"/>
      <c r="B43" s="49"/>
      <c r="C43" s="148" t="s">
        <v>221</v>
      </c>
      <c r="D43" s="146">
        <f>'Expenses 2021'!F40</f>
        <v>507147</v>
      </c>
      <c r="E43" s="165">
        <f t="shared" si="1"/>
        <v>0.003703284531</v>
      </c>
      <c r="F43" s="43"/>
      <c r="G43" s="43"/>
      <c r="H43" s="43"/>
      <c r="I43" s="43"/>
      <c r="J43" s="43"/>
      <c r="K43" s="43"/>
      <c r="L43" s="43"/>
      <c r="M43" s="43"/>
      <c r="N43" s="43"/>
      <c r="O43" s="43"/>
      <c r="P43" s="43"/>
      <c r="Q43" s="43"/>
      <c r="R43" s="43"/>
      <c r="S43" s="43"/>
      <c r="T43" s="43"/>
      <c r="U43" s="43"/>
      <c r="V43" s="43"/>
      <c r="W43" s="43"/>
      <c r="X43" s="43"/>
      <c r="Y43" s="43"/>
    </row>
    <row r="44">
      <c r="A44" s="139"/>
      <c r="B44" s="49"/>
      <c r="C44" s="145" t="s">
        <v>185</v>
      </c>
      <c r="D44" s="146">
        <f>sum(D41:D43)</f>
        <v>136945189</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222</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223</v>
      </c>
      <c r="C47" s="145" t="s">
        <v>224</v>
      </c>
      <c r="D47" s="146">
        <f>'Revenues 2021'!F9</f>
        <v>132656808</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225</v>
      </c>
      <c r="D48" s="146">
        <f>'Expenses 2021'!F40</f>
        <v>507147</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226</v>
      </c>
      <c r="D49" s="166">
        <f>D47/D48</f>
        <v>261.5746677</v>
      </c>
      <c r="E49" s="150" t="s">
        <v>227</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228</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229</v>
      </c>
      <c r="C52" s="145" t="s">
        <v>230</v>
      </c>
      <c r="D52" s="146">
        <f>sum('Balance Sheet 2021'!E2:E10)</f>
        <v>69765610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231</v>
      </c>
      <c r="D53" s="146">
        <f>sum('Balance Sheet 2021'!E19:E22)</f>
        <v>15833970</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232</v>
      </c>
      <c r="D54" s="168">
        <f>D52/D53</f>
        <v>4.406071882</v>
      </c>
      <c r="E54" s="150" t="s">
        <v>233</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234</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235</v>
      </c>
      <c r="C57" s="145" t="s">
        <v>236</v>
      </c>
      <c r="D57" s="146">
        <f>sum('Balance Sheet 2021'!E25:E26)</f>
        <v>1450296</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237</v>
      </c>
      <c r="D58" s="146">
        <f>'Balance Sheet 2021'!E18</f>
        <v>74996773</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238</v>
      </c>
      <c r="D59" s="169">
        <f>D57/D58</f>
        <v>0.01933811205</v>
      </c>
      <c r="E59" s="150" t="s">
        <v>239</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ROCKETSHIP EDUCATION</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1.59766496E8</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6035456.0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1544717.0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165801952</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681804.0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240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96</v>
      </c>
      <c r="D39" s="74"/>
      <c r="E39" s="48">
        <v>6944796.0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241</v>
      </c>
      <c r="D40" s="74"/>
      <c r="E40" s="48">
        <v>363966.0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242</v>
      </c>
      <c r="D41" s="74"/>
      <c r="E41" s="48">
        <v>66287.0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243</v>
      </c>
      <c r="D42" s="74"/>
      <c r="E42" s="48">
        <v>38905.0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7413954</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173897710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ROCKETSHIP EDUCATION</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687049</v>
      </c>
      <c r="D7" s="99">
        <v>0.0</v>
      </c>
      <c r="E7" s="99">
        <v>687049.0</v>
      </c>
      <c r="F7" s="99">
        <v>0.0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70791345</v>
      </c>
      <c r="D9" s="99">
        <v>6.20349E7</v>
      </c>
      <c r="E9" s="99">
        <v>8399498.0</v>
      </c>
      <c r="F9" s="99">
        <v>356947.0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7164625</v>
      </c>
      <c r="D10" s="99">
        <v>6996979.0</v>
      </c>
      <c r="E10" s="99">
        <v>167646.0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8056611</v>
      </c>
      <c r="D11" s="99">
        <v>7478741.0</v>
      </c>
      <c r="E11" s="99">
        <v>520415.0</v>
      </c>
      <c r="F11" s="99">
        <v>57455.0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3689561</v>
      </c>
      <c r="D12" s="99">
        <v>2929239.0</v>
      </c>
      <c r="E12" s="99">
        <v>760322.0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819499</v>
      </c>
      <c r="D15" s="99">
        <v>0.0</v>
      </c>
      <c r="E15" s="99">
        <v>819499.0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1223849</v>
      </c>
      <c r="D16" s="99">
        <v>0.0</v>
      </c>
      <c r="E16" s="99">
        <v>1223849.0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20648510</v>
      </c>
      <c r="D20" s="99">
        <v>1.7053935E7</v>
      </c>
      <c r="E20" s="99">
        <v>3528120.0</v>
      </c>
      <c r="F20" s="99">
        <v>66455.0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166090</v>
      </c>
      <c r="D21" s="99">
        <v>0.0</v>
      </c>
      <c r="E21" s="99">
        <v>166090.0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3945690</v>
      </c>
      <c r="D22" s="99">
        <v>2918338.0</v>
      </c>
      <c r="E22" s="99">
        <v>1010194.0</v>
      </c>
      <c r="F22" s="99">
        <v>17158.0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4700724</v>
      </c>
      <c r="D23" s="99">
        <v>3732236.0</v>
      </c>
      <c r="E23" s="99">
        <v>965650.0</v>
      </c>
      <c r="F23" s="99">
        <v>2838.0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15271948</v>
      </c>
      <c r="D25" s="99">
        <v>1.5108416E7</v>
      </c>
      <c r="E25" s="99">
        <v>154022.0</v>
      </c>
      <c r="F25" s="99">
        <v>9510.0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4146974</v>
      </c>
      <c r="D26" s="99">
        <v>1841027.0</v>
      </c>
      <c r="E26" s="99">
        <v>2297167.0</v>
      </c>
      <c r="F26" s="99">
        <v>8780.0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12981</v>
      </c>
      <c r="D28" s="99">
        <v>3202.0</v>
      </c>
      <c r="E28" s="99">
        <v>9779.0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58349</v>
      </c>
      <c r="D29" s="99">
        <v>0.0</v>
      </c>
      <c r="E29" s="99">
        <v>58349.0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230778</v>
      </c>
      <c r="D31" s="99">
        <v>226515.0</v>
      </c>
      <c r="E31" s="99">
        <v>4263.0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559452</v>
      </c>
      <c r="D32" s="99">
        <v>503676.0</v>
      </c>
      <c r="E32" s="99">
        <v>55776.0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60" t="s">
        <v>136</v>
      </c>
      <c r="C34" s="98">
        <f t="shared" si="1"/>
        <v>5569923</v>
      </c>
      <c r="D34" s="99">
        <v>5569923.0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137</v>
      </c>
      <c r="C35" s="98">
        <f t="shared" si="1"/>
        <v>3378972</v>
      </c>
      <c r="D35" s="99">
        <v>3371671.0</v>
      </c>
      <c r="E35" s="99">
        <v>0.0</v>
      </c>
      <c r="F35" s="99">
        <v>7301.0</v>
      </c>
      <c r="G35" s="43"/>
      <c r="H35" s="43"/>
      <c r="I35" s="43"/>
      <c r="J35" s="43"/>
      <c r="K35" s="43"/>
      <c r="L35" s="43"/>
      <c r="M35" s="43"/>
      <c r="N35" s="43"/>
      <c r="O35" s="43"/>
      <c r="P35" s="43"/>
      <c r="Q35" s="43"/>
      <c r="R35" s="43"/>
      <c r="S35" s="43"/>
      <c r="T35" s="43"/>
      <c r="U35" s="43"/>
      <c r="V35" s="43"/>
      <c r="W35" s="43"/>
      <c r="X35" s="43"/>
      <c r="Y35" s="43"/>
      <c r="Z35" s="43"/>
    </row>
    <row r="36">
      <c r="A36" s="45" t="s">
        <v>50</v>
      </c>
      <c r="B36" s="60" t="s">
        <v>138</v>
      </c>
      <c r="C36" s="98">
        <f t="shared" si="1"/>
        <v>830344</v>
      </c>
      <c r="D36" s="99">
        <v>0.0</v>
      </c>
      <c r="E36" s="99">
        <v>830344.0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139</v>
      </c>
      <c r="C37" s="98">
        <f t="shared" si="1"/>
        <v>313706</v>
      </c>
      <c r="D37" s="99">
        <v>202327.0</v>
      </c>
      <c r="E37" s="99">
        <v>111379.0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6346774</v>
      </c>
      <c r="D38" s="99">
        <v>4492334.0</v>
      </c>
      <c r="E38" s="99">
        <v>1825225.0</v>
      </c>
      <c r="F38" s="99">
        <v>29215.0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4">
        <f t="shared" ref="C40:F40" si="2">sum(C3:C39)</f>
        <v>158613754</v>
      </c>
      <c r="D40" s="104">
        <f t="shared" si="2"/>
        <v>134463459</v>
      </c>
      <c r="E40" s="104">
        <f t="shared" si="2"/>
        <v>23594636</v>
      </c>
      <c r="F40" s="104">
        <f t="shared" si="2"/>
        <v>555659</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ROCKETSHIP EDUCATION</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142</v>
      </c>
      <c r="B2" s="45">
        <v>1.0</v>
      </c>
      <c r="C2" s="46" t="s">
        <v>143</v>
      </c>
      <c r="D2" s="111"/>
      <c r="E2" s="112">
        <v>1.1773588E7</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3"/>
      <c r="E3" s="112">
        <v>4.1700785E7</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1"/>
      <c r="E4" s="112">
        <v>849000.0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3"/>
      <c r="E5" s="112">
        <v>2.9754914E7</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3"/>
      <c r="E8" s="112">
        <v>8366269.0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1"/>
      <c r="E10" s="112">
        <v>3881557.0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2">
        <v>8585234.0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2">
        <v>2913368.0</v>
      </c>
      <c r="E12" s="109">
        <f>D11-D12</f>
        <v>5671866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3"/>
      <c r="E17" s="112">
        <v>1.49237579E8</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4"/>
      <c r="E18" s="115">
        <f>sum(E2:E17)</f>
        <v>251235558</v>
      </c>
      <c r="F18" s="43"/>
      <c r="G18" s="43"/>
      <c r="H18" s="43"/>
      <c r="I18" s="43"/>
      <c r="J18" s="43"/>
      <c r="K18" s="43"/>
      <c r="L18" s="43"/>
      <c r="M18" s="43"/>
      <c r="N18" s="43"/>
      <c r="O18" s="43"/>
      <c r="P18" s="43"/>
      <c r="Q18" s="43"/>
      <c r="R18" s="43"/>
      <c r="S18" s="43"/>
      <c r="T18" s="43"/>
      <c r="U18" s="43"/>
      <c r="V18" s="43"/>
      <c r="W18" s="43"/>
      <c r="X18" s="43"/>
      <c r="Y18" s="43"/>
      <c r="Z18" s="43"/>
    </row>
    <row r="19">
      <c r="A19" s="44" t="s">
        <v>162</v>
      </c>
      <c r="B19" s="116">
        <v>17.0</v>
      </c>
      <c r="C19" s="117" t="s">
        <v>163</v>
      </c>
      <c r="D19" s="118"/>
      <c r="E19" s="112">
        <v>1.1678235E7</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164</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165</v>
      </c>
      <c r="D21" s="118"/>
      <c r="E21" s="112">
        <v>1.9677628E7</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166</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167</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168</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169</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170</v>
      </c>
      <c r="D26" s="118"/>
      <c r="E26" s="119">
        <v>790439.0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171</v>
      </c>
      <c r="D27" s="118"/>
      <c r="E27" s="119">
        <v>1.50845916E8</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172</v>
      </c>
      <c r="D28" s="126"/>
      <c r="E28" s="127">
        <f>sum(E19:E27)</f>
        <v>182992218</v>
      </c>
      <c r="F28" s="43"/>
      <c r="G28" s="43"/>
      <c r="H28" s="43"/>
      <c r="I28" s="43"/>
      <c r="J28" s="43"/>
      <c r="K28" s="43"/>
      <c r="L28" s="43"/>
      <c r="M28" s="43"/>
      <c r="N28" s="43"/>
      <c r="O28" s="43"/>
      <c r="P28" s="43"/>
      <c r="Q28" s="43"/>
      <c r="R28" s="43"/>
      <c r="S28" s="43"/>
      <c r="T28" s="43"/>
      <c r="U28" s="43"/>
      <c r="V28" s="43"/>
      <c r="W28" s="43"/>
      <c r="X28" s="43"/>
      <c r="Y28" s="43"/>
      <c r="Z28" s="43"/>
    </row>
    <row r="29">
      <c r="A29" s="65" t="s">
        <v>173</v>
      </c>
      <c r="B29" s="128"/>
      <c r="C29" s="129" t="s">
        <v>174</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175</v>
      </c>
      <c r="D30" s="118"/>
      <c r="E30" s="112">
        <v>6.824334E7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176</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177</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178</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179</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180</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181</v>
      </c>
      <c r="D36" s="132"/>
      <c r="E36" s="127">
        <f>sum(E30:E35)</f>
        <v>68243340</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182</v>
      </c>
      <c r="D37" s="136"/>
      <c r="E37" s="137">
        <f>E36+E28</f>
        <v>251235558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