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<sst xmlns="http://schemas.openxmlformats.org/spreadsheetml/2006/main" count="866" uniqueCount="250">
  <si>
    <t>RECOVERY CAFE LONGMONT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</si>
  <si>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</si>
  <si>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</si>
  <si>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</si>
  <si>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</si>
  <si>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</si>
  <si>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</si>
  <si>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</si>
  <si>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</si>
  <si>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</si>
  <si>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</si>
  <si>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</si>
  <si>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</si>
  <si>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</si>
  <si>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</si>
  <si>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</si>
  <si>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</si>
  <si>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</si>
  <si>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</si>
  <si>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</si>
  <si>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</si>
  <si>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</si>
  <si>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</si>
  <si>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</si>
  <si>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</si>
  <si>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</si>
  <si>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</si>
  <si>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</si>
  <si>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</si>
  <si>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</si>
  <si>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</si>
  <si>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</si>
  <si>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</si>
  <si>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</si>
  <si>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</si>
  <si>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</si>
  <si>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</si>
  <si>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</si>
  <si>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</si>
  <si>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</si>
  <si>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</si>
  <si>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</si>
  <si>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</si>
  <si>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</si>
  <si>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</si>
  <si>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</si>
  <si>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</si>
  <si>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</si>
  <si>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</si>
  <si>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</si>
  <si>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</si>
  <si>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</si>
  <si>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</si>
  <si>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</si>
  <si>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</si>
  <si>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</si>
  <si>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</si>
  <si>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</si>
  <si>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</si>
  <si>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</si>
  <si>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</si>
  <si>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</si>
  <si>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</si>
  <si>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</si>
  <si>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</si>
  <si>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</si>
  <si>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</si>
  <si>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</si>
  <si>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</si>
  <si>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</si>
  <si>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</si>
  <si>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</si>
  <si>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</si>
  <si>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</si>
  <si>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</si>
  <si>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</si>
  <si>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</si>
  <si>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</si>
  <si>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</si>
  <si>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</si>
  <si>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</si>
  <si>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</si>
  <si>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</si>
  <si>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</si>
  <si>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</si>
  <si>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</si>
  <si>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</si>
  <si>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</si>
  <si>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</si>
  <si>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</si>
  <si>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</si>
  <si>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</si>
  <si>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</si>
  <si>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</si>
  <si>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</si>
  <si>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</si>
  <si>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</si>
  <si>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</si>
  <si>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</si>
  <si>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</si>
  <si>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</si>
  <si>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</si>
  <si>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</si>
  <si>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</si>
  <si>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</si>
  <si>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</si>
  <si>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</si>
  <si>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</si>
  <si>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</si>
  <si>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</si>
  <si>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</si>
  <si>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</si>
  <si>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</si>
  <si>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</si>
  <si>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</si>
  <si>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</si>
  <si>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</si>
  <si>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</si>
  <si>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</si>
  <si>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</si>
  <si>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</si>
  <si>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</si>
  <si>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</si>
  <si>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</si>
  <si>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</si>
  <si>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</si>
  <si>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</si>
  <si>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</si>
  <si>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</si>
  <si>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</si>
  <si>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</si>
  <si>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</si>
  <si>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</si>
  <si>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FOOD AND COFFEE</t>
  </si>
  <si>
    <t>PUBLIC AWARENESS</t>
  </si>
  <si>
    <t>SUPPLIES</t>
  </si>
  <si>
    <t>TRAINING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</si>
  <si>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</si>
  <si>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</si>
  <si>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</si>
  <si>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</si>
  <si>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</si>
  <si>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</si>
  <si>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</si>
  <si>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</si>
  <si>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</si>
  <si>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</si>
  <si>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</si>
  <si>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</si>
  <si>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</si>
  <si>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</si>
  <si>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</si>
  <si>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</si>
  <si>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</si>
  <si>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</si>
  <si>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</si>
  <si>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</si>
  <si>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</si>
  <si>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</si>
  <si>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</si>
  <si>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</si>
  <si>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</si>
  <si>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</si>
  <si>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</si>
  <si>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</si>
  <si>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</si>
  <si>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</si>
  <si>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</si>
  <si>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</si>
  <si>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</si>
  <si>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</si>
  <si>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</si>
  <si>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</si>
  <si>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</si>
  <si>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</si>
  <si>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</si>
  <si>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</si>
  <si>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</si>
  <si>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</si>
  <si>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</si>
  <si>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</si>
  <si>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</si>
  <si>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</si>
  <si>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</si>
  <si>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</si>
  <si>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</si>
  <si>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</si>
  <si>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</si>
  <si>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</si>
  <si>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</si>
  <si>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</si>
  <si>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</si>
  <si>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</si>
  <si>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</si>
  <si>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</si>
  <si>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</si>
  <si>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</si>
  <si>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</si>
  <si>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</si>
  <si>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</si>
  <si>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</si>
  <si>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</si>
  <si>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</si>
  <si>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</si>
  <si>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</si>
  <si>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</si>
  <si>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</si>
  <si>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</si>
  <si>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</si>
  <si>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</si>
  <si>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</si>
  <si>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</si>
  <si>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</si>
  <si>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</si>
  <si>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</si>
  <si>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</si>
  <si>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</si>
  <si>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</si>
  <si>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</si>
  <si>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</si>
  <si>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</si>
  <si>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</si>
  <si>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</si>
  <si>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</si>
  <si>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</si>
  <si>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</si>
  <si>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</si>
  <si>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</si>
  <si>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</si>
  <si>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</si>
  <si>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</si>
  <si>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</si>
  <si>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</si>
  <si>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</si>
  <si>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</si>
  <si>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</si>
  <si>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</si>
  <si>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</si>
  <si>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PROGRAM EQUIPMENT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</si>
  <si>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</si>
  <si>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</si>
  <si>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BUILDING FEASIBILITY ST</t>
  </si>
  <si>
    <t>PEER SUPPORT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</si>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</sst>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5" numFmtId="169" xfId="0" applyAlignment="1" applyBorder="1" applyFont="1" applyNumberFormat="1">
      <alignment horizontal="center" readingOrder="0" shrinkToFit="0" vertical="bottom" wrapText="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RECOVERY CAFE LONGMONT</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363466</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363466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30288.83333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544532</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17.97797868</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578582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363466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30288.83333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19.10215536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2034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363466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30288.83333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0.0671534614</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18.04513214</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495159</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497899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0.9944968759</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275408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21069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296477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363466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0.8156939026</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275408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239</v>
      </c>
      <c r="D41" s="75">
        <f>'Expenses 2022'!D40</f>
        <v>285808</v>
      </c>
      <c r="E41" s="165">
        <f t="shared" ref="E41:E44" si="1">D41/$D$44</f>
        <v>0.7863404005</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40631</v>
      </c>
      <c r="E42" s="165">
        <f t="shared" si="1"/>
        <v>0.1117876225</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37027</v>
      </c>
      <c r="E43" s="165">
        <f t="shared" si="1"/>
        <v>0.101871977</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363466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496659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37027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13.41342804</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587548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6" t="str">
        <f>if(D53=0, "$0",D52/D53)</f>
        <v>$0</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589582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8">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RECOVERY CAFE LONGMONT</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299490.0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493049.0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23400.0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792539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5699.0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154.0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154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154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798392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RECOVERY CAFE LONGMONT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46945</v>
      </c>
      <c r="D7" s="99">
        <v>32862.0</v>
      </c>
      <c r="E7" s="99">
        <v>7041.0</v>
      </c>
      <c r="F7" s="99">
        <v>7042.0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312169</v>
      </c>
      <c r="D9" s="99">
        <v>238415.0</v>
      </c>
      <c r="E9" s="99">
        <v>11724.0</v>
      </c>
      <c r="F9" s="99">
        <v>62030.0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27471</v>
      </c>
      <c r="D12" s="99">
        <v>20960.0</v>
      </c>
      <c r="E12" s="99">
        <v>1355.0</v>
      </c>
      <c r="F12" s="99">
        <v>5156.0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3270</v>
      </c>
      <c r="D16" s="99">
        <v>0.0</v>
      </c>
      <c r="E16" s="99">
        <v>3270.0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41</v>
      </c>
      <c r="D19" s="99">
        <v>0.0</v>
      </c>
      <c r="E19" s="99">
        <v>41.0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1752</v>
      </c>
      <c r="D20" s="99">
        <v>0.0</v>
      </c>
      <c r="E20" s="99">
        <v>1752.0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559</v>
      </c>
      <c r="D22" s="99">
        <v>0.0</v>
      </c>
      <c r="E22" s="99">
        <v>559.0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2668</v>
      </c>
      <c r="D23" s="99">
        <v>1473.0</v>
      </c>
      <c r="E23" s="99">
        <v>97.0</v>
      </c>
      <c r="F23" s="99">
        <v>1098.0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14934</v>
      </c>
      <c r="D25" s="99">
        <v>14934.0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3461</v>
      </c>
      <c r="D32" s="99">
        <v>1937.0</v>
      </c>
      <c r="E32" s="99">
        <v>1524.0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241</v>
      </c>
      <c r="C34" s="98">
        <f t="shared" si="1"/>
        <v>105060</v>
      </c>
      <c r="D34" s="99">
        <v>0.0</v>
      </c>
      <c r="E34" s="99">
        <v>105060.0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133</v>
      </c>
      <c r="C35" s="98">
        <f t="shared" si="1"/>
        <v>23400</v>
      </c>
      <c r="D35" s="99">
        <v>23400.0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134</v>
      </c>
      <c r="C36" s="98">
        <f t="shared" si="1"/>
        <v>13412</v>
      </c>
      <c r="D36" s="99">
        <v>4260.0</v>
      </c>
      <c r="E36" s="99">
        <v>0.0</v>
      </c>
      <c r="F36" s="99">
        <v>9152.0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11734</v>
      </c>
      <c r="D37" s="99">
        <v>11734.0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17020</v>
      </c>
      <c r="D38" s="99">
        <v>10885.0</v>
      </c>
      <c r="E38" s="99">
        <v>4763.0</v>
      </c>
      <c r="F38" s="99">
        <v>1372.0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583896</v>
      </c>
      <c r="D40" s="104">
        <f t="shared" si="2"/>
        <v>360860</v>
      </c>
      <c r="E40" s="104">
        <f t="shared" si="2"/>
        <v>137186</v>
      </c>
      <c r="F40" s="104">
        <f t="shared" si="2"/>
        <v>85850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RECOVERY CAFE LONGMONT</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140785.0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552227.0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97037.0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5273.0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2481.0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6585.0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804388</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113.0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113</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804275.0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804275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804388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RECOVERY CAFE LONGMONT</v>
      </c>
      <c r="B1" s="2">
        <f>'Revenues 2023'!C1</f>
        <v>2023</v>
      </c>
      <c r="C1" s="175"/>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583896</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583896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48658</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693012</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14.24250894</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804275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583896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48658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16.52914218</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2481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583896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48658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0.0509885322</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14.29349747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493049</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798392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0.6175525306</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359114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27471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386585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583896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0.6620785208</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359114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243</v>
      </c>
      <c r="D41" s="75">
        <f>'Expenses 2023'!D40</f>
        <v>360860</v>
      </c>
      <c r="E41" s="165">
        <f t="shared" ref="E41:E44" si="1">D41/$D$44</f>
        <v>0.6180210174</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137186</v>
      </c>
      <c r="E42" s="165">
        <f t="shared" si="1"/>
        <v>0.2349493745</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85850</v>
      </c>
      <c r="E43" s="165">
        <f t="shared" si="1"/>
        <v>0.147029608</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583896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792539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85850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9.23167152</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795322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113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76">
        <f>D52/D53</f>
        <v>7038.247788</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804388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8">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RECOVERY CAFE LONGMONT</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180</v>
      </c>
      <c r="D5" s="177">
        <f>'Ratios 2021'!D8</f>
        <v>14.31444238</v>
      </c>
      <c r="E5" s="177">
        <f>'Ratios 2022'!D8</f>
        <v>17.97797868</v>
      </c>
      <c r="F5" s="177">
        <f>'Ratios 2023'!D8</f>
        <v>14.24250894</v>
      </c>
      <c r="G5" s="177">
        <f>average(D5:F5)</f>
        <v>15.51164333</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188</v>
      </c>
      <c r="D10" s="149">
        <f>'Ratios 2021'!D14</f>
        <v>16.05741751</v>
      </c>
      <c r="E10" s="149">
        <f>'Ratios 2022'!D14</f>
        <v>19.10215536</v>
      </c>
      <c r="F10" s="149">
        <f>'Ratios 2023'!D14</f>
        <v>16.52914218</v>
      </c>
      <c r="G10" s="177">
        <f>average(D10:F10)</f>
        <v>17.22957168</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0.07473576703</v>
      </c>
      <c r="E15" s="180">
        <f>'Ratios 2022'!D20</f>
        <v>0.0671534614</v>
      </c>
      <c r="F15" s="180">
        <f>'Ratios 2023'!D20</f>
        <v>0.0509885322</v>
      </c>
      <c r="G15" s="177">
        <f>average(D15:F15)</f>
        <v>0.06429258688</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0.9053300763</v>
      </c>
      <c r="E20" s="163">
        <f>'Ratios 2022'!D26</f>
        <v>0.9944968759</v>
      </c>
      <c r="F20" s="163">
        <f>'Ratios 2023'!D26</f>
        <v>0.6175525306</v>
      </c>
      <c r="G20" s="181">
        <f>average(D20:F20)</f>
        <v>0.8391264942</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0.7668421843</v>
      </c>
      <c r="E25" s="163">
        <f>'Ratios 2022'!D33</f>
        <v>0.8156939026</v>
      </c>
      <c r="F25" s="163">
        <f>'Ratios 2023'!D33</f>
        <v>0.6620785208</v>
      </c>
      <c r="G25" s="181">
        <f>average(D25:F25)</f>
        <v>0.7482048692</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v>
      </c>
      <c r="E30" s="163">
        <f>'Ratios 2022'!D38</f>
        <v>0</v>
      </c>
      <c r="F30" s="163">
        <f>'Ratios 2023'!D38</f>
        <v>0</v>
      </c>
      <c r="G30" s="181">
        <f>average(D30:F30)</f>
        <v>0</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0.7904119709</v>
      </c>
      <c r="E35" s="163">
        <f>'Ratios 2022'!E41</f>
        <v>0.7863404005</v>
      </c>
      <c r="F35" s="163">
        <f>'Ratios 2023'!E41</f>
        <v>0.6180210174</v>
      </c>
      <c r="G35" s="181">
        <f t="shared" ref="G35:G37" si="1">average(D35:F35)</f>
        <v>0.7315911296</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0.07011187407</v>
      </c>
      <c r="E36" s="163">
        <f>'Ratios 2022'!E42</f>
        <v>0.1117876225</v>
      </c>
      <c r="F36" s="163">
        <f>'Ratios 2023'!E42</f>
        <v>0.2349493745</v>
      </c>
      <c r="G36" s="181">
        <f t="shared" si="1"/>
        <v>0.1389496237</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0.139476155</v>
      </c>
      <c r="E37" s="163">
        <f>'Ratios 2022'!E43</f>
        <v>0.101871977</v>
      </c>
      <c r="F37" s="163">
        <f>'Ratios 2023'!E43</f>
        <v>0.147029608</v>
      </c>
      <c r="G37" s="181">
        <f t="shared" si="1"/>
        <v>0.1294592467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9.17888495</v>
      </c>
      <c r="E42" s="166">
        <f>'Ratios 2022'!D49</f>
        <v>13.41342804</v>
      </c>
      <c r="F42" s="166">
        <f>'Ratios 2023'!D49</f>
        <v>9.23167152</v>
      </c>
      <c r="G42" s="183">
        <f>average(D42:F42)</f>
        <v>10.60799484</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229</v>
      </c>
      <c r="D47" s="149" t="str">
        <f>'Ratios 2021'!D54</f>
        <v>$0</v>
      </c>
      <c r="E47" s="149" t="str">
        <f>'Ratios 2022'!D54</f>
        <v>$0</v>
      </c>
      <c r="F47" s="149">
        <f>'Ratios 2023'!D54</f>
        <v>7038.247788</v>
      </c>
      <c r="G47" s="177">
        <f>average(D47:F47)</f>
        <v>7038.247788</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RECOVERY CAFE LONGMONT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RECOVERY CAFE LONGMONT</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40638.0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394331.0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29000.0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434969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506.0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91.0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91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91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435566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RECOVERY CAFE LONGMONT</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78200</v>
      </c>
      <c r="D7" s="99">
        <v>37839.0</v>
      </c>
      <c r="E7" s="99">
        <v>15640.0</v>
      </c>
      <c r="F7" s="99">
        <v>24721.0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164554</v>
      </c>
      <c r="D9" s="99">
        <v>164554.0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17786</v>
      </c>
      <c r="D12" s="99">
        <v>14699.0</v>
      </c>
      <c r="E12" s="99">
        <v>1196.0</v>
      </c>
      <c r="F12" s="99">
        <v>1891.0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2310</v>
      </c>
      <c r="D16" s="99">
        <v>0.0</v>
      </c>
      <c r="E16" s="99">
        <v>2310.0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24</v>
      </c>
      <c r="D19" s="99">
        <v>0.0</v>
      </c>
      <c r="E19" s="99">
        <v>24.0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19414</v>
      </c>
      <c r="D20" s="99">
        <v>0.0</v>
      </c>
      <c r="E20" s="99">
        <v>1414.0</v>
      </c>
      <c r="F20" s="99">
        <v>18000.0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3062</v>
      </c>
      <c r="D23" s="99">
        <v>1868.0</v>
      </c>
      <c r="E23" s="99">
        <v>96.0</v>
      </c>
      <c r="F23" s="99">
        <v>1098.0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3408</v>
      </c>
      <c r="D32" s="99">
        <v>1812.0</v>
      </c>
      <c r="E32" s="99">
        <v>1596.0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29000</v>
      </c>
      <c r="D34" s="99">
        <v>29000.0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11901</v>
      </c>
      <c r="D35" s="99">
        <v>11901.0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3897</v>
      </c>
      <c r="D36" s="99">
        <v>3897.0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136</v>
      </c>
      <c r="C37" s="98">
        <f t="shared" si="1"/>
        <v>1469</v>
      </c>
      <c r="D37" s="99">
        <v>1469.0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4732</v>
      </c>
      <c r="D38" s="99">
        <v>1509.0</v>
      </c>
      <c r="E38" s="99">
        <v>1545.0</v>
      </c>
      <c r="F38" s="99">
        <v>1678.0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339757</v>
      </c>
      <c r="D40" s="104">
        <f t="shared" si="2"/>
        <v>268548</v>
      </c>
      <c r="E40" s="104">
        <f t="shared" si="2"/>
        <v>23821</v>
      </c>
      <c r="F40" s="104">
        <f t="shared" si="2"/>
        <v>47388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RECOVERY CAFE LONGMONT</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89129.0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316157.0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42960.0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5273.0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2116.0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455635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454635.0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1000.0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455635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455635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RECOVERY CAFE LONGMONT</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339757</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339757</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28313.08333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405286</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14.31444238</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454635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339757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28313.08333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16.05741751</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2116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339757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28313.08333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0.07473576703</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14.38917815</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394331</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435566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0.9053300763</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242754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17786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260540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339757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0.7668421843</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242754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268548</v>
      </c>
      <c r="E41" s="165">
        <f t="shared" ref="E41:E44" si="1">D41/$D$44</f>
        <v>0.7904119709</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23821</v>
      </c>
      <c r="E42" s="165">
        <f t="shared" si="1"/>
        <v>0.07011187407</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47388</v>
      </c>
      <c r="E43" s="165">
        <f t="shared" si="1"/>
        <v>0.139476155</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339757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434969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47388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9.17888495</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453519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6" t="str">
        <f>if(D53=0, "$0",D52/D53)</f>
        <v>$0</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455635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8">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RECOVERY CAFE LONGMONT</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495159.0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25350.0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496659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1237.0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497899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RECOVERY CAFE LONGMONT</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84624</v>
      </c>
      <c r="D7" s="99">
        <v>50774.0</v>
      </c>
      <c r="E7" s="99">
        <v>16925.0</v>
      </c>
      <c r="F7" s="99">
        <v>16925.0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190784</v>
      </c>
      <c r="D9" s="99">
        <v>160535.0</v>
      </c>
      <c r="E9" s="99">
        <v>14898.0</v>
      </c>
      <c r="F9" s="99">
        <v>15351.0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21069</v>
      </c>
      <c r="D12" s="99">
        <v>16166.0</v>
      </c>
      <c r="E12" s="99">
        <v>2435.0</v>
      </c>
      <c r="F12" s="99">
        <v>2468.0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2700</v>
      </c>
      <c r="D16" s="99">
        <v>0.0</v>
      </c>
      <c r="E16" s="99">
        <v>2700.0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45</v>
      </c>
      <c r="D19" s="99">
        <v>0.0</v>
      </c>
      <c r="E19" s="99">
        <v>45.0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1447</v>
      </c>
      <c r="D20" s="99">
        <v>0.0</v>
      </c>
      <c r="E20" s="99">
        <v>1447.0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2709</v>
      </c>
      <c r="D23" s="99">
        <v>1584.0</v>
      </c>
      <c r="E23" s="99">
        <v>91.0</v>
      </c>
      <c r="F23" s="99">
        <v>1034.0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12000</v>
      </c>
      <c r="D25" s="99">
        <v>12000.0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3342</v>
      </c>
      <c r="D32" s="99">
        <v>1848.0</v>
      </c>
      <c r="E32" s="99">
        <v>1494.0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25350</v>
      </c>
      <c r="D34" s="99">
        <v>25350.0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9898</v>
      </c>
      <c r="D35" s="99">
        <v>9898.0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3928</v>
      </c>
      <c r="D36" s="99">
        <v>3928.0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238</v>
      </c>
      <c r="C37" s="98">
        <f t="shared" si="1"/>
        <v>3104</v>
      </c>
      <c r="D37" s="99">
        <v>3104.0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2466</v>
      </c>
      <c r="D38" s="99">
        <v>621.0</v>
      </c>
      <c r="E38" s="99">
        <v>596.0</v>
      </c>
      <c r="F38" s="99">
        <v>1249.0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363466</v>
      </c>
      <c r="D40" s="104">
        <f t="shared" si="2"/>
        <v>285808</v>
      </c>
      <c r="E40" s="104">
        <f t="shared" si="2"/>
        <v>40631</v>
      </c>
      <c r="F40" s="104">
        <f t="shared" si="2"/>
        <v>37027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RECOVERY CAFE LONGMONT</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137400.0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407132.0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37743.0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5273.0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2034.0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589582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578582.0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11000.0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589582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589582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