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<sst xmlns="http://schemas.openxmlformats.org/spreadsheetml/2006/main" count="875" uniqueCount="255">
  <si>
    <t>18 REASONS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</si>
  <si>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</si>
  <si>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</si>
  <si>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</si>
  <si>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</si>
  <si>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</si>
  <si>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</si>
  <si>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</si>
  <si>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</si>
  <si>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</si>
  <si>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</si>
  <si>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</si>
  <si>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</si>
  <si>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</si>
  <si>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</si>
  <si>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</si>
  <si>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</si>
  <si>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</si>
  <si>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</si>
  <si>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</si>
  <si>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</si>
  <si>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</si>
  <si>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</si>
  <si>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</si>
  <si>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</si>
  <si>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</si>
  <si>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</si>
  <si>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</si>
  <si>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</si>
  <si>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</si>
  <si>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</si>
  <si>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</si>
  <si>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</si>
  <si>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</si>
  <si>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</si>
  <si>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</si>
  <si>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</si>
  <si>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</si>
  <si>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</si>
  <si>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</si>
  <si>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</si>
  <si>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</si>
  <si>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</si>
  <si>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</si>
  <si>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</si>
  <si>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</si>
  <si>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</si>
  <si>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</si>
  <si>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</si>
  <si>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</si>
  <si>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</si>
  <si>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</si>
  <si>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</si>
  <si>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</si>
  <si>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</si>
  <si>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</si>
  <si>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</si>
  <si>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</si>
  <si>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</si>
  <si>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</si>
  <si>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</si>
  <si>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</si>
  <si>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</si>
  <si>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</si>
  <si>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Program fees</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</si>
  <si>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</si>
  <si>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</si>
  <si>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</si>
  <si>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</si>
  <si>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</si>
  <si>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</si>
  <si>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</si>
  <si>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</si>
  <si>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</si>
  <si>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</si>
  <si>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</si>
  <si>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</si>
  <si>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</si>
  <si>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</si>
  <si>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</si>
  <si>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</si>
  <si>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</si>
  <si>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</si>
  <si>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</si>
  <si>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</si>
  <si>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</si>
  <si>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</si>
  <si>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</si>
  <si>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</si>
  <si>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</si>
  <si>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</si>
  <si>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</si>
  <si>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</si>
  <si>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</si>
  <si>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</si>
  <si>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</si>
  <si>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</si>
  <si>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</si>
  <si>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</si>
  <si>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</si>
  <si>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</si>
  <si>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</si>
  <si>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</si>
  <si>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</si>
  <si>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</si>
  <si>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</si>
  <si>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</si>
  <si>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</si>
  <si>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</si>
  <si>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</si>
  <si>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</si>
  <si>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</si>
  <si>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</si>
  <si>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</si>
  <si>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</si>
  <si>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</si>
  <si>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</si>
  <si>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</si>
  <si>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</si>
  <si>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</si>
  <si>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</si>
  <si>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</si>
  <si>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</si>
  <si>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</si>
  <si>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</si>
  <si>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</si>
  <si>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</si>
  <si>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</si>
  <si>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</si>
  <si>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</si>
  <si>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</si>
  <si>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</si>
  <si>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</si>
  <si>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</si>
  <si>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Program specialists &amp; material</t>
  </si>
  <si>
    <t>Other projects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</si>
  <si>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</si>
  <si>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</si>
  <si>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</si>
  <si>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</si>
  <si>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</si>
  <si>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</si>
  <si>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</si>
  <si>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</si>
  <si>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</si>
  <si>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</si>
  <si>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</si>
  <si>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</si>
  <si>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</si>
  <si>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</si>
  <si>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</si>
  <si>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</si>
  <si>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</si>
  <si>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</si>
  <si>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</si>
  <si>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</si>
  <si>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</si>
  <si>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</si>
  <si>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</si>
  <si>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</si>
  <si>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</si>
  <si>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</si>
  <si>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</si>
  <si>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</si>
  <si>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</si>
  <si>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</si>
  <si>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</si>
  <si>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</si>
  <si>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</si>
  <si>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</si>
  <si>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</si>
  <si>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</si>
  <si>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</si>
  <si>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</si>
  <si>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</si>
  <si>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</si>
  <si>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</si>
  <si>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</si>
  <si>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</si>
  <si>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</si>
  <si>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</si>
  <si>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</si>
  <si>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</si>
  <si>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</si>
  <si>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</si>
  <si>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</si>
  <si>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</si>
  <si>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</si>
  <si>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</si>
  <si>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</si>
  <si>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</si>
  <si>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</si>
  <si>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</si>
  <si>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</si>
  <si>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</si>
  <si>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</si>
  <si>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</si>
  <si>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</si>
  <si>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</si>
  <si>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</si>
  <si>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</si>
  <si>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</si>
  <si>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</si>
  <si>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</si>
  <si>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</si>
  <si>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</si>
  <si>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</si>
  <si>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</si>
  <si>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</si>
  <si>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</si>
  <si>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</si>
  <si>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</si>
  <si>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</si>
  <si>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</si>
  <si>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</si>
  <si>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</si>
  <si>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</si>
  <si>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</si>
  <si>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</si>
  <si>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</si>
  <si>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</si>
  <si>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</si>
  <si>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</si>
  <si>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</si>
  <si>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</si>
  <si>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</si>
  <si>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</si>
  <si>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</si>
  <si>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</si>
  <si>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</si>
  <si>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</si>
  <si>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</si>
  <si>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</si>
  <si>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</si>
  <si>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</si>
  <si>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</si>
  <si>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Classes &amp; events - onsite</t>
  </si>
  <si>
    <t>Cooking classes - offsite</t>
  </si>
  <si>
    <t>Food as medicine</t>
  </si>
  <si>
    <r>
      <rPr>
        <rFont val="Roboto"/>
        <color rgb="FF000000"/>
        <sz val="10.0"/>
      </rPr>
      <t xml:space="preserve">Gross amount from sales of </t>
    </r>
    <r>
      <rPr>
        <rFont val="Roboto"/>
        <color rgb="FF000000"/>
        <sz val="10.0"/>
      </rPr>
      <t>assets other than inventory</t>
    </r>
  </si>
  <si>
    <t>Gift card breakage</t>
  </si>
  <si>
    <t xml:space="preserve"> Food Costs</t>
  </si>
  <si>
    <t xml:space="preserve"> In-kind goods &amp; supplies</t>
  </si>
  <si>
    <r>
      <rPr>
        <rFont val="Roboto"/>
        <b/>
        <color rgb="FF000000"/>
        <sz val="10.0"/>
      </rPr>
      <t xml:space="preserve">Program Expenses </t>
    </r>
    <r>
      <rPr>
        <rFont val="Roboto"/>
        <b/>
        <i/>
        <color rgb="FF000000"/>
        <sz val="10.0"/>
      </rPr>
      <t xml:space="preserve">(Program Efficiency Ratio) </t>
    </r>
  </si>
  <si>
    <t>CalAIM - food &amp; education</t>
  </si>
  <si>
    <r>
      <rPr>
        <rFont val="Roboto"/>
        <color rgb="FF000000"/>
        <sz val="10.0"/>
      </rPr>
      <t xml:space="preserve">Gross amount from sales of </t>
    </r>
    <r>
      <rPr>
        <rFont val="Roboto"/>
        <color rgb="FF000000"/>
        <sz val="10.0"/>
      </rPr>
      <t>assets other than inventory</t>
    </r>
  </si>
  <si>
    <t>Food Costs</t>
  </si>
  <si>
    <t>Program supplies &amp; materials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</si>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</sst>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18 REASONS</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179</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180</v>
      </c>
      <c r="C3" s="144" t="s">
        <v>181</v>
      </c>
      <c r="D3" s="145">
        <f>'Expenses 2023'!C40</f>
        <v>2973597</v>
      </c>
      <c r="E3" s="146"/>
      <c r="F3" s="43"/>
      <c r="G3" s="43"/>
      <c r="H3" s="43"/>
      <c r="I3" s="43"/>
      <c r="J3" s="43"/>
      <c r="K3" s="43"/>
      <c r="L3" s="43"/>
      <c r="M3" s="43"/>
      <c r="N3" s="43"/>
      <c r="O3" s="43"/>
      <c r="P3" s="43"/>
      <c r="Q3" s="43"/>
      <c r="R3" s="43"/>
      <c r="S3" s="43"/>
      <c r="T3" s="43"/>
      <c r="U3" s="43"/>
      <c r="V3" s="43"/>
      <c r="W3" s="43"/>
      <c r="X3" s="43"/>
      <c r="Y3" s="43"/>
    </row>
    <row r="4">
      <c r="A4" s="138"/>
      <c r="B4" s="49"/>
      <c r="C4" s="144" t="s">
        <v>182</v>
      </c>
      <c r="D4" s="145">
        <f>'Expenses 2023'!C31</f>
        <v>0</v>
      </c>
      <c r="E4" s="146"/>
      <c r="F4" s="43"/>
      <c r="G4" s="43"/>
      <c r="H4" s="43"/>
      <c r="I4" s="43"/>
      <c r="J4" s="43"/>
      <c r="K4" s="43"/>
      <c r="L4" s="43"/>
      <c r="M4" s="43"/>
      <c r="N4" s="43"/>
      <c r="O4" s="43"/>
      <c r="P4" s="43"/>
      <c r="Q4" s="43"/>
      <c r="R4" s="43"/>
      <c r="S4" s="43"/>
      <c r="T4" s="43"/>
      <c r="U4" s="43"/>
      <c r="V4" s="43"/>
      <c r="W4" s="43"/>
      <c r="X4" s="43"/>
      <c r="Y4" s="43"/>
    </row>
    <row r="5">
      <c r="A5" s="138"/>
      <c r="B5" s="49"/>
      <c r="C5" s="144" t="s">
        <v>183</v>
      </c>
      <c r="D5" s="145">
        <f>D3-D4</f>
        <v>2973597</v>
      </c>
      <c r="E5" s="146"/>
      <c r="F5" s="43"/>
      <c r="G5" s="43"/>
      <c r="H5" s="43"/>
      <c r="I5" s="43"/>
      <c r="J5" s="43"/>
      <c r="K5" s="43"/>
      <c r="L5" s="43"/>
      <c r="M5" s="43"/>
      <c r="N5" s="43"/>
      <c r="O5" s="43"/>
      <c r="P5" s="43"/>
      <c r="Q5" s="43"/>
      <c r="R5" s="43"/>
      <c r="S5" s="43"/>
      <c r="T5" s="43"/>
      <c r="U5" s="43"/>
      <c r="V5" s="43"/>
      <c r="W5" s="43"/>
      <c r="X5" s="43"/>
      <c r="Y5" s="43"/>
    </row>
    <row r="6">
      <c r="A6" s="138"/>
      <c r="B6" s="49"/>
      <c r="C6" s="144" t="s">
        <v>184</v>
      </c>
      <c r="D6" s="145">
        <f>D5/12</f>
        <v>247799.75</v>
      </c>
      <c r="E6" s="146"/>
      <c r="F6" s="43"/>
      <c r="G6" s="43"/>
      <c r="H6" s="43"/>
      <c r="I6" s="43"/>
      <c r="J6" s="43"/>
      <c r="K6" s="43"/>
      <c r="L6" s="43"/>
      <c r="M6" s="43"/>
      <c r="N6" s="43"/>
      <c r="O6" s="43"/>
      <c r="P6" s="43"/>
      <c r="Q6" s="43"/>
      <c r="R6" s="43"/>
      <c r="S6" s="43"/>
      <c r="T6" s="43"/>
      <c r="U6" s="43"/>
      <c r="V6" s="43"/>
      <c r="W6" s="43"/>
      <c r="X6" s="43"/>
      <c r="Y6" s="43"/>
    </row>
    <row r="7">
      <c r="A7" s="138"/>
      <c r="B7" s="49"/>
      <c r="C7" s="144" t="s">
        <v>185</v>
      </c>
      <c r="D7" s="75">
        <f>'Balance Sheet 2023'!E2+'Balance Sheet 2023'!E3</f>
        <v>639284</v>
      </c>
      <c r="E7" s="146"/>
      <c r="F7" s="43"/>
      <c r="G7" s="43"/>
      <c r="H7" s="43"/>
      <c r="I7" s="43"/>
      <c r="J7" s="43"/>
      <c r="K7" s="43"/>
      <c r="L7" s="43"/>
      <c r="M7" s="43"/>
      <c r="N7" s="43"/>
      <c r="O7" s="43"/>
      <c r="P7" s="43"/>
      <c r="Q7" s="43"/>
      <c r="R7" s="43"/>
      <c r="S7" s="43"/>
      <c r="T7" s="43"/>
      <c r="U7" s="43"/>
      <c r="V7" s="43"/>
      <c r="W7" s="43"/>
      <c r="X7" s="43"/>
      <c r="Y7" s="43"/>
    </row>
    <row r="8">
      <c r="A8" s="138"/>
      <c r="B8" s="49"/>
      <c r="C8" s="147" t="s">
        <v>179</v>
      </c>
      <c r="D8" s="148">
        <f>D7/D6</f>
        <v>2.579841182</v>
      </c>
      <c r="E8" s="149" t="s">
        <v>186</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187</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188</v>
      </c>
      <c r="C11" s="144" t="s">
        <v>189</v>
      </c>
      <c r="D11" s="75">
        <f>'Balance Sheet 2023'!E30</f>
        <v>616083</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190</v>
      </c>
      <c r="D12" s="75">
        <f>'Expenses 2023'!C40</f>
        <v>2973597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191</v>
      </c>
      <c r="D13" s="145">
        <f>D12/12</f>
        <v>247799.75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187</v>
      </c>
      <c r="D14" s="148">
        <f>D11/D13</f>
        <v>2.486213162</v>
      </c>
      <c r="E14" s="149" t="s">
        <v>186</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192</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193</v>
      </c>
      <c r="C17" s="144" t="s">
        <v>194</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190</v>
      </c>
      <c r="D18" s="75">
        <f>'Expenses 2023'!C40</f>
        <v>2973597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191</v>
      </c>
      <c r="D19" s="145">
        <f>D18/12</f>
        <v>247799.75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195</v>
      </c>
      <c r="D20" s="148">
        <f>D17/D19</f>
        <v>0</v>
      </c>
      <c r="E20" s="149" t="s">
        <v>186</v>
      </c>
      <c r="F20" s="43"/>
      <c r="G20" s="43"/>
      <c r="H20" s="43"/>
      <c r="I20" s="43"/>
      <c r="J20" s="43"/>
      <c r="K20" s="43"/>
      <c r="L20" s="43"/>
      <c r="M20" s="43"/>
      <c r="N20" s="43"/>
      <c r="O20" s="43"/>
      <c r="P20" s="43"/>
      <c r="Q20" s="43"/>
      <c r="R20" s="43"/>
      <c r="S20" s="43"/>
      <c r="T20" s="43"/>
      <c r="U20" s="43"/>
      <c r="V20" s="43"/>
      <c r="W20" s="43"/>
      <c r="X20" s="43"/>
      <c r="Y20" s="43"/>
    </row>
    <row r="21">
      <c r="A21" s="138"/>
      <c r="B21" s="49"/>
      <c r="C21" s="153" t="s">
        <v>196</v>
      </c>
      <c r="D21" s="154">
        <f>D20+D8</f>
        <v>2.579841182</v>
      </c>
      <c r="E21" s="155" t="s">
        <v>186</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197</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198</v>
      </c>
      <c r="C24" s="159"/>
      <c r="D24" s="160">
        <f>max('Revenues 2023'!E2:E7,'Revenues 2023'!F10:F15)</f>
        <v>1018912</v>
      </c>
      <c r="E24" s="161" t="s">
        <v>199</v>
      </c>
      <c r="F24" s="43"/>
      <c r="G24" s="43"/>
      <c r="H24" s="43"/>
      <c r="I24" s="43"/>
      <c r="J24" s="43"/>
      <c r="K24" s="43"/>
      <c r="L24" s="43"/>
      <c r="M24" s="43"/>
      <c r="N24" s="43"/>
      <c r="O24" s="43"/>
      <c r="P24" s="43"/>
      <c r="Q24" s="43"/>
      <c r="R24" s="43"/>
      <c r="S24" s="43"/>
      <c r="T24" s="43"/>
      <c r="U24" s="43"/>
      <c r="V24" s="43"/>
      <c r="W24" s="43"/>
      <c r="X24" s="43"/>
      <c r="Y24" s="43"/>
    </row>
    <row r="25">
      <c r="A25" s="138"/>
      <c r="B25" s="49"/>
      <c r="C25" s="144" t="s">
        <v>200</v>
      </c>
      <c r="D25" s="145">
        <f>'Revenues 2023'!F44</f>
        <v>2719629</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197</v>
      </c>
      <c r="D26" s="162">
        <f>D24/D25</f>
        <v>0.3746511013</v>
      </c>
      <c r="E26" s="149" t="s">
        <v>201</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202</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203</v>
      </c>
      <c r="C29" s="144" t="s">
        <v>204</v>
      </c>
      <c r="D29" s="75">
        <f>SUM('Expenses 2023'!C7:C9)</f>
        <v>1485559</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205</v>
      </c>
      <c r="D30" s="75">
        <f>SUM('Expenses 2023'!C10:C12)</f>
        <v>263947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206</v>
      </c>
      <c r="D31" s="75">
        <f>sum(D29:D30)</f>
        <v>1749506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181</v>
      </c>
      <c r="D32" s="75">
        <f>'Expenses 2023'!C40</f>
        <v>2973597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207</v>
      </c>
      <c r="D33" s="162">
        <f>D31/D32</f>
        <v>0.588346706</v>
      </c>
      <c r="E33" s="149" t="s">
        <v>208</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209</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210</v>
      </c>
      <c r="C36" s="144" t="s">
        <v>211</v>
      </c>
      <c r="D36" s="75">
        <f>SUM('Expenses 2023'!C10:C11)</f>
        <v>148729</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204</v>
      </c>
      <c r="D37" s="75">
        <f>SUM('Expenses 2023'!C7:C9)</f>
        <v>1485559</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209</v>
      </c>
      <c r="D38" s="162">
        <f>D36/D37</f>
        <v>0.1001165218</v>
      </c>
      <c r="E38" s="149" t="s">
        <v>212</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213</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214</v>
      </c>
      <c r="C41" s="147" t="s">
        <v>243</v>
      </c>
      <c r="D41" s="75">
        <f>'Expenses 2023'!D40</f>
        <v>2310767</v>
      </c>
      <c r="E41" s="164">
        <f t="shared" ref="E41:E44" si="1">D41/$D$44</f>
        <v>0.7770948787</v>
      </c>
      <c r="F41" s="43"/>
      <c r="G41" s="43"/>
      <c r="H41" s="43"/>
      <c r="I41" s="43"/>
      <c r="J41" s="43"/>
      <c r="K41" s="43"/>
      <c r="L41" s="43"/>
      <c r="M41" s="43"/>
      <c r="N41" s="43"/>
      <c r="O41" s="43"/>
      <c r="P41" s="43"/>
      <c r="Q41" s="43"/>
      <c r="R41" s="43"/>
      <c r="S41" s="43"/>
      <c r="T41" s="43"/>
      <c r="U41" s="43"/>
      <c r="V41" s="43"/>
      <c r="W41" s="43"/>
      <c r="X41" s="43"/>
      <c r="Y41" s="43"/>
    </row>
    <row r="42">
      <c r="A42" s="138"/>
      <c r="B42" s="49"/>
      <c r="C42" s="147" t="s">
        <v>216</v>
      </c>
      <c r="D42" s="145">
        <f>'Expenses 2023'!E40</f>
        <v>335972</v>
      </c>
      <c r="E42" s="164">
        <f t="shared" si="1"/>
        <v>0.1129850481</v>
      </c>
      <c r="F42" s="43"/>
      <c r="G42" s="43"/>
      <c r="H42" s="43"/>
      <c r="I42" s="43"/>
      <c r="J42" s="43"/>
      <c r="K42" s="43"/>
      <c r="L42" s="43"/>
      <c r="M42" s="43"/>
      <c r="N42" s="43"/>
      <c r="O42" s="43"/>
      <c r="P42" s="43"/>
      <c r="Q42" s="43"/>
      <c r="R42" s="43"/>
      <c r="S42" s="43"/>
      <c r="T42" s="43"/>
      <c r="U42" s="43"/>
      <c r="V42" s="43"/>
      <c r="W42" s="43"/>
      <c r="X42" s="43"/>
      <c r="Y42" s="43"/>
    </row>
    <row r="43">
      <c r="A43" s="138"/>
      <c r="B43" s="49"/>
      <c r="C43" s="147" t="s">
        <v>217</v>
      </c>
      <c r="D43" s="145">
        <f>'Expenses 2023'!F40</f>
        <v>326858</v>
      </c>
      <c r="E43" s="164">
        <f t="shared" si="1"/>
        <v>0.1099200732</v>
      </c>
      <c r="F43" s="43"/>
      <c r="G43" s="43"/>
      <c r="H43" s="43"/>
      <c r="I43" s="43"/>
      <c r="J43" s="43"/>
      <c r="K43" s="43"/>
      <c r="L43" s="43"/>
      <c r="M43" s="43"/>
      <c r="N43" s="43"/>
      <c r="O43" s="43"/>
      <c r="P43" s="43"/>
      <c r="Q43" s="43"/>
      <c r="R43" s="43"/>
      <c r="S43" s="43"/>
      <c r="T43" s="43"/>
      <c r="U43" s="43"/>
      <c r="V43" s="43"/>
      <c r="W43" s="43"/>
      <c r="X43" s="43"/>
      <c r="Y43" s="43"/>
    </row>
    <row r="44">
      <c r="A44" s="138"/>
      <c r="B44" s="49"/>
      <c r="C44" s="144" t="s">
        <v>181</v>
      </c>
      <c r="D44" s="145">
        <f>sum(D41:D43)</f>
        <v>2973597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218</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219</v>
      </c>
      <c r="C47" s="144" t="s">
        <v>220</v>
      </c>
      <c r="D47" s="145">
        <f>'Revenues 2023'!F9</f>
        <v>1923206</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221</v>
      </c>
      <c r="D48" s="145">
        <f>'Expenses 2023'!F40</f>
        <v>326858</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222</v>
      </c>
      <c r="D49" s="165">
        <f>if(D48=0, "$0",D47/D48)</f>
        <v>5.883919011</v>
      </c>
      <c r="E49" s="149" t="s">
        <v>223</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224</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225</v>
      </c>
      <c r="C52" s="144" t="s">
        <v>226</v>
      </c>
      <c r="D52" s="145">
        <f>sum('Balance Sheet 2023'!E2:E10)</f>
        <v>1152612</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227</v>
      </c>
      <c r="D53" s="145">
        <f>sum('Balance Sheet 2023'!E19:E22)</f>
        <v>298299</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228</v>
      </c>
      <c r="D54" s="167">
        <f>D52/D53</f>
        <v>3.863948588</v>
      </c>
      <c r="E54" s="149" t="s">
        <v>229</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230</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231</v>
      </c>
      <c r="C57" s="144" t="s">
        <v>232</v>
      </c>
      <c r="D57" s="145">
        <f>sum('Balance Sheet 2023'!E25:E26)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233</v>
      </c>
      <c r="D58" s="145">
        <f>'Balance Sheet 2023'!E18</f>
        <v>1230227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234</v>
      </c>
      <c r="D59" s="168">
        <f>D57/D58</f>
        <v>0</v>
      </c>
      <c r="E59" s="149" t="s">
        <v>235</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18 REASONS</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5870.0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387787.0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1225261.0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897937.0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127500.0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2516855</v>
      </c>
      <c r="G9" s="58"/>
      <c r="H9" s="58"/>
      <c r="I9" s="58"/>
      <c r="J9" s="58"/>
      <c r="K9" s="58"/>
      <c r="L9" s="58"/>
      <c r="M9" s="58"/>
      <c r="N9" s="58"/>
      <c r="O9" s="58"/>
      <c r="P9" s="58"/>
      <c r="Q9" s="58"/>
      <c r="R9" s="58"/>
      <c r="S9" s="58"/>
      <c r="T9" s="58"/>
      <c r="U9" s="58"/>
      <c r="V9" s="58"/>
      <c r="W9" s="58"/>
      <c r="X9" s="58"/>
      <c r="Y9" s="58"/>
      <c r="Z9" s="58"/>
    </row>
    <row r="10">
      <c r="A10" s="44" t="s">
        <v>62</v>
      </c>
      <c r="B10" s="59" t="s">
        <v>63</v>
      </c>
      <c r="C10" s="60" t="s">
        <v>244</v>
      </c>
      <c r="D10" s="15"/>
      <c r="E10" s="15"/>
      <c r="F10" s="48">
        <v>1052814.0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236</v>
      </c>
      <c r="D11" s="61"/>
      <c r="E11" s="61"/>
      <c r="F11" s="62">
        <v>523583.0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237</v>
      </c>
      <c r="D12" s="61"/>
      <c r="E12" s="61"/>
      <c r="F12" s="62">
        <v>136854.0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1713251</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25210.0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245</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54072.0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98612.0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-44540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240</v>
      </c>
      <c r="D39" s="74"/>
      <c r="E39" s="48">
        <v>24822.0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121</v>
      </c>
      <c r="D40" s="74"/>
      <c r="E40" s="48">
        <v>8633.0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33455</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4244231</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18 REASONS</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40000</v>
      </c>
      <c r="D3" s="99">
        <v>40000.0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142693</v>
      </c>
      <c r="D7" s="99">
        <v>42808.0</v>
      </c>
      <c r="E7" s="99">
        <v>57077.0</v>
      </c>
      <c r="F7" s="99">
        <v>42808.0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1534919</v>
      </c>
      <c r="D9" s="99">
        <v>1316394.0</v>
      </c>
      <c r="E9" s="99">
        <v>52008.0</v>
      </c>
      <c r="F9" s="99">
        <v>166517.0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46280</v>
      </c>
      <c r="D10" s="99">
        <v>38841.0</v>
      </c>
      <c r="E10" s="99">
        <v>1568.0</v>
      </c>
      <c r="F10" s="99">
        <v>5871.0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98883</v>
      </c>
      <c r="D11" s="99">
        <v>85695.0</v>
      </c>
      <c r="E11" s="99">
        <v>2709.0</v>
      </c>
      <c r="F11" s="99">
        <v>10479.0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132900</v>
      </c>
      <c r="D12" s="99">
        <v>105344.0</v>
      </c>
      <c r="E12" s="99">
        <v>8390.0</v>
      </c>
      <c r="F12" s="99">
        <v>19166.0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66804</v>
      </c>
      <c r="D16" s="99">
        <v>0.0</v>
      </c>
      <c r="E16" s="99">
        <v>66804.0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7795</v>
      </c>
      <c r="D18" s="99">
        <v>0.0</v>
      </c>
      <c r="E18" s="99">
        <v>0.0</v>
      </c>
      <c r="F18" s="99">
        <v>7795.0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377578</v>
      </c>
      <c r="D20" s="99">
        <v>359474.0</v>
      </c>
      <c r="E20" s="99">
        <v>17624.0</v>
      </c>
      <c r="F20" s="99">
        <v>480.0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18144</v>
      </c>
      <c r="D21" s="99">
        <v>850.0</v>
      </c>
      <c r="E21" s="99">
        <v>0.0</v>
      </c>
      <c r="F21" s="99">
        <v>17294.0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41397</v>
      </c>
      <c r="D22" s="99">
        <v>32988.0</v>
      </c>
      <c r="E22" s="99">
        <v>1900.0</v>
      </c>
      <c r="F22" s="99">
        <v>6509.0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90998</v>
      </c>
      <c r="D23" s="99">
        <v>73911.0</v>
      </c>
      <c r="E23" s="99">
        <v>9355.0</v>
      </c>
      <c r="F23" s="99">
        <v>7732.0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94771</v>
      </c>
      <c r="D25" s="99">
        <v>83193.0</v>
      </c>
      <c r="E25" s="99">
        <v>10645.0</v>
      </c>
      <c r="F25" s="99">
        <v>933.0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66848</v>
      </c>
      <c r="D26" s="99">
        <v>49075.0</v>
      </c>
      <c r="E26" s="99">
        <v>11421.0</v>
      </c>
      <c r="F26" s="99">
        <v>6352.0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26309</v>
      </c>
      <c r="D32" s="99">
        <v>0.0</v>
      </c>
      <c r="E32" s="99">
        <v>26309.0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246</v>
      </c>
      <c r="C34" s="98">
        <f t="shared" si="1"/>
        <v>721368</v>
      </c>
      <c r="D34" s="99">
        <v>721299.0</v>
      </c>
      <c r="E34" s="99">
        <v>0.0</v>
      </c>
      <c r="F34" s="99">
        <v>69.0</v>
      </c>
      <c r="G34" s="43"/>
      <c r="H34" s="43"/>
      <c r="I34" s="43"/>
      <c r="J34" s="43"/>
      <c r="K34" s="43"/>
      <c r="L34" s="43"/>
      <c r="M34" s="43"/>
      <c r="N34" s="43"/>
      <c r="O34" s="43"/>
      <c r="P34" s="43"/>
      <c r="Q34" s="43"/>
      <c r="R34" s="43"/>
      <c r="S34" s="43"/>
      <c r="T34" s="43"/>
      <c r="U34" s="43"/>
      <c r="V34" s="43"/>
      <c r="W34" s="43"/>
      <c r="X34" s="43"/>
      <c r="Y34" s="43"/>
      <c r="Z34" s="43"/>
    </row>
    <row r="35">
      <c r="A35" s="45" t="s">
        <v>48</v>
      </c>
      <c r="B35" s="102" t="s">
        <v>247</v>
      </c>
      <c r="C35" s="98">
        <f t="shared" si="1"/>
        <v>66416</v>
      </c>
      <c r="D35" s="99">
        <v>61099.0</v>
      </c>
      <c r="E35" s="99">
        <v>3354.0</v>
      </c>
      <c r="F35" s="99">
        <v>1963.0</v>
      </c>
      <c r="G35" s="43"/>
      <c r="H35" s="43"/>
      <c r="I35" s="43"/>
      <c r="J35" s="43"/>
      <c r="K35" s="43"/>
      <c r="L35" s="43"/>
      <c r="M35" s="43"/>
      <c r="N35" s="43"/>
      <c r="O35" s="43"/>
      <c r="P35" s="43"/>
      <c r="Q35" s="43"/>
      <c r="R35" s="43"/>
      <c r="S35" s="43"/>
      <c r="T35" s="43"/>
      <c r="U35" s="43"/>
      <c r="V35" s="43"/>
      <c r="W35" s="43"/>
      <c r="X35" s="43"/>
      <c r="Y35" s="43"/>
      <c r="Z35" s="43"/>
    </row>
    <row r="36">
      <c r="A36" s="45" t="s">
        <v>50</v>
      </c>
      <c r="B36" s="102" t="s">
        <v>133</v>
      </c>
      <c r="C36" s="98">
        <f t="shared" si="1"/>
        <v>4148</v>
      </c>
      <c r="D36" s="99">
        <v>4148.0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136</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137</v>
      </c>
      <c r="C40" s="103">
        <f t="shared" ref="C40:F40" si="2">sum(C3:C39)</f>
        <v>3578251</v>
      </c>
      <c r="D40" s="103">
        <f t="shared" si="2"/>
        <v>3015119</v>
      </c>
      <c r="E40" s="103">
        <f t="shared" si="2"/>
        <v>269164</v>
      </c>
      <c r="F40" s="103">
        <f t="shared" si="2"/>
        <v>293968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18 REASONS</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138</v>
      </c>
      <c r="B2" s="45">
        <v>1.0</v>
      </c>
      <c r="C2" s="46" t="s">
        <v>139</v>
      </c>
      <c r="D2" s="110"/>
      <c r="E2" s="111">
        <v>157160.0</v>
      </c>
      <c r="F2" s="43"/>
      <c r="G2" s="43"/>
      <c r="H2" s="43"/>
      <c r="I2" s="43"/>
      <c r="J2" s="43"/>
      <c r="K2" s="43"/>
      <c r="L2" s="43"/>
      <c r="M2" s="43"/>
      <c r="N2" s="43"/>
      <c r="O2" s="43"/>
      <c r="P2" s="43"/>
      <c r="Q2" s="43"/>
      <c r="R2" s="43"/>
      <c r="S2" s="43"/>
      <c r="T2" s="43"/>
      <c r="U2" s="43"/>
      <c r="V2" s="43"/>
      <c r="W2" s="43"/>
      <c r="X2" s="43"/>
      <c r="Y2" s="43"/>
      <c r="Z2" s="43"/>
    </row>
    <row r="3">
      <c r="A3" s="49"/>
      <c r="B3" s="45">
        <v>2.0</v>
      </c>
      <c r="C3" s="46" t="s">
        <v>140</v>
      </c>
      <c r="D3" s="112"/>
      <c r="E3" s="111">
        <v>1157606.0</v>
      </c>
      <c r="F3" s="43"/>
      <c r="G3" s="43"/>
      <c r="H3" s="43"/>
      <c r="I3" s="43"/>
      <c r="J3" s="43"/>
      <c r="K3" s="43"/>
      <c r="L3" s="43"/>
      <c r="M3" s="43"/>
      <c r="N3" s="43"/>
      <c r="O3" s="43"/>
      <c r="P3" s="43"/>
      <c r="Q3" s="43"/>
      <c r="R3" s="43"/>
      <c r="S3" s="43"/>
      <c r="T3" s="43"/>
      <c r="U3" s="43"/>
      <c r="V3" s="43"/>
      <c r="W3" s="43"/>
      <c r="X3" s="43"/>
      <c r="Y3" s="43"/>
      <c r="Z3" s="43"/>
    </row>
    <row r="4">
      <c r="A4" s="49"/>
      <c r="B4" s="45">
        <v>3.0</v>
      </c>
      <c r="C4" s="46" t="s">
        <v>141</v>
      </c>
      <c r="D4" s="110"/>
      <c r="E4" s="111">
        <v>111941.0</v>
      </c>
      <c r="F4" s="43"/>
      <c r="G4" s="43"/>
      <c r="H4" s="43"/>
      <c r="I4" s="43"/>
      <c r="J4" s="43"/>
      <c r="K4" s="43"/>
      <c r="L4" s="43"/>
      <c r="M4" s="43"/>
      <c r="N4" s="43"/>
      <c r="O4" s="43"/>
      <c r="P4" s="43"/>
      <c r="Q4" s="43"/>
      <c r="R4" s="43"/>
      <c r="S4" s="43"/>
      <c r="T4" s="43"/>
      <c r="U4" s="43"/>
      <c r="V4" s="43"/>
      <c r="W4" s="43"/>
      <c r="X4" s="43"/>
      <c r="Y4" s="43"/>
      <c r="Z4" s="43"/>
    </row>
    <row r="5">
      <c r="A5" s="49"/>
      <c r="B5" s="45">
        <v>4.0</v>
      </c>
      <c r="C5" s="46" t="s">
        <v>142</v>
      </c>
      <c r="D5" s="112"/>
      <c r="E5" s="111">
        <v>446184.0</v>
      </c>
      <c r="F5" s="43"/>
      <c r="G5" s="43"/>
      <c r="H5" s="43"/>
      <c r="I5" s="43"/>
      <c r="J5" s="43"/>
      <c r="K5" s="43"/>
      <c r="L5" s="43"/>
      <c r="M5" s="43"/>
      <c r="N5" s="43"/>
      <c r="O5" s="43"/>
      <c r="P5" s="43"/>
      <c r="Q5" s="43"/>
      <c r="R5" s="43"/>
      <c r="S5" s="43"/>
      <c r="T5" s="43"/>
      <c r="U5" s="43"/>
      <c r="V5" s="43"/>
      <c r="W5" s="43"/>
      <c r="X5" s="43"/>
      <c r="Y5" s="43"/>
      <c r="Z5" s="43"/>
    </row>
    <row r="6">
      <c r="A6" s="49"/>
      <c r="B6" s="45">
        <v>5.0</v>
      </c>
      <c r="C6" s="51" t="s">
        <v>143</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144</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145</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146</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147</v>
      </c>
      <c r="D10" s="110"/>
      <c r="E10" s="111">
        <v>24982.0</v>
      </c>
      <c r="F10" s="43"/>
      <c r="G10" s="43"/>
      <c r="H10" s="43"/>
      <c r="I10" s="43"/>
      <c r="J10" s="43"/>
      <c r="K10" s="43"/>
      <c r="L10" s="43"/>
      <c r="M10" s="43"/>
      <c r="N10" s="43"/>
      <c r="O10" s="43"/>
      <c r="P10" s="43"/>
      <c r="Q10" s="43"/>
      <c r="R10" s="43"/>
      <c r="S10" s="43"/>
      <c r="T10" s="43"/>
      <c r="U10" s="43"/>
      <c r="V10" s="43"/>
      <c r="W10" s="43"/>
      <c r="X10" s="43"/>
      <c r="Y10" s="43"/>
      <c r="Z10" s="43"/>
    </row>
    <row r="11">
      <c r="A11" s="49"/>
      <c r="B11" s="45" t="s">
        <v>148</v>
      </c>
      <c r="C11" s="46" t="s">
        <v>149</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150</v>
      </c>
      <c r="C12" s="46" t="s">
        <v>151</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152</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153</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154</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155</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156</v>
      </c>
      <c r="D17" s="112"/>
      <c r="E17" s="111">
        <v>46530.0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157</v>
      </c>
      <c r="D18" s="113"/>
      <c r="E18" s="114">
        <f>sum(E2:E17)</f>
        <v>1944403</v>
      </c>
      <c r="F18" s="43"/>
      <c r="G18" s="43"/>
      <c r="H18" s="43"/>
      <c r="I18" s="43"/>
      <c r="J18" s="43"/>
      <c r="K18" s="43"/>
      <c r="L18" s="43"/>
      <c r="M18" s="43"/>
      <c r="N18" s="43"/>
      <c r="O18" s="43"/>
      <c r="P18" s="43"/>
      <c r="Q18" s="43"/>
      <c r="R18" s="43"/>
      <c r="S18" s="43"/>
      <c r="T18" s="43"/>
      <c r="U18" s="43"/>
      <c r="V18" s="43"/>
      <c r="W18" s="43"/>
      <c r="X18" s="43"/>
      <c r="Y18" s="43"/>
      <c r="Z18" s="43"/>
    </row>
    <row r="19">
      <c r="A19" s="44" t="s">
        <v>158</v>
      </c>
      <c r="B19" s="115">
        <v>17.0</v>
      </c>
      <c r="C19" s="116" t="s">
        <v>159</v>
      </c>
      <c r="D19" s="117"/>
      <c r="E19" s="111">
        <v>241726.0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160</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161</v>
      </c>
      <c r="D21" s="117"/>
      <c r="E21" s="111">
        <v>135947.0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162</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163</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164</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165</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166</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167</v>
      </c>
      <c r="D27" s="117"/>
      <c r="E27" s="118">
        <v>47667.0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168</v>
      </c>
      <c r="D28" s="125"/>
      <c r="E28" s="126">
        <f>sum(E19:E27)</f>
        <v>425340</v>
      </c>
      <c r="F28" s="43"/>
      <c r="G28" s="43"/>
      <c r="H28" s="43"/>
      <c r="I28" s="43"/>
      <c r="J28" s="43"/>
      <c r="K28" s="43"/>
      <c r="L28" s="43"/>
      <c r="M28" s="43"/>
      <c r="N28" s="43"/>
      <c r="O28" s="43"/>
      <c r="P28" s="43"/>
      <c r="Q28" s="43"/>
      <c r="R28" s="43"/>
      <c r="S28" s="43"/>
      <c r="T28" s="43"/>
      <c r="U28" s="43"/>
      <c r="V28" s="43"/>
      <c r="W28" s="43"/>
      <c r="X28" s="43"/>
      <c r="Y28" s="43"/>
      <c r="Z28" s="43"/>
    </row>
    <row r="29">
      <c r="A29" s="65" t="s">
        <v>169</v>
      </c>
      <c r="B29" s="127"/>
      <c r="C29" s="128" t="s">
        <v>170</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171</v>
      </c>
      <c r="D30" s="117"/>
      <c r="E30" s="111">
        <v>1124491.0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172</v>
      </c>
      <c r="D31" s="117"/>
      <c r="E31" s="111">
        <v>394572.0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173</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174</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175</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176</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177</v>
      </c>
      <c r="D36" s="131"/>
      <c r="E36" s="126">
        <f>sum(E30:E35)</f>
        <v>1519063</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178</v>
      </c>
      <c r="D37" s="135"/>
      <c r="E37" s="136">
        <f>E36+E28</f>
        <v>1944403</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18 REASONS</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179</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180</v>
      </c>
      <c r="C3" s="144" t="s">
        <v>181</v>
      </c>
      <c r="D3" s="145">
        <f>'Expenses 2024'!C40</f>
        <v>3578251</v>
      </c>
      <c r="E3" s="146"/>
      <c r="F3" s="43"/>
      <c r="G3" s="43"/>
      <c r="H3" s="43"/>
      <c r="I3" s="43"/>
      <c r="J3" s="43"/>
      <c r="K3" s="43"/>
      <c r="L3" s="43"/>
      <c r="M3" s="43"/>
      <c r="N3" s="43"/>
      <c r="O3" s="43"/>
      <c r="P3" s="43"/>
      <c r="Q3" s="43"/>
      <c r="R3" s="43"/>
      <c r="S3" s="43"/>
      <c r="T3" s="43"/>
      <c r="U3" s="43"/>
      <c r="V3" s="43"/>
      <c r="W3" s="43"/>
      <c r="X3" s="43"/>
      <c r="Y3" s="43"/>
    </row>
    <row r="4">
      <c r="A4" s="138"/>
      <c r="B4" s="49"/>
      <c r="C4" s="144" t="s">
        <v>182</v>
      </c>
      <c r="D4" s="145">
        <f>'Expenses 2024'!C31</f>
        <v>0</v>
      </c>
      <c r="E4" s="146"/>
      <c r="F4" s="43"/>
      <c r="G4" s="43"/>
      <c r="H4" s="43"/>
      <c r="I4" s="43"/>
      <c r="J4" s="43"/>
      <c r="K4" s="43"/>
      <c r="L4" s="43"/>
      <c r="M4" s="43"/>
      <c r="N4" s="43"/>
      <c r="O4" s="43"/>
      <c r="P4" s="43"/>
      <c r="Q4" s="43"/>
      <c r="R4" s="43"/>
      <c r="S4" s="43"/>
      <c r="T4" s="43"/>
      <c r="U4" s="43"/>
      <c r="V4" s="43"/>
      <c r="W4" s="43"/>
      <c r="X4" s="43"/>
      <c r="Y4" s="43"/>
    </row>
    <row r="5">
      <c r="A5" s="138"/>
      <c r="B5" s="49"/>
      <c r="C5" s="144" t="s">
        <v>183</v>
      </c>
      <c r="D5" s="145">
        <f>D3-D4</f>
        <v>3578251</v>
      </c>
      <c r="E5" s="146"/>
      <c r="F5" s="43"/>
      <c r="G5" s="43"/>
      <c r="H5" s="43"/>
      <c r="I5" s="43"/>
      <c r="J5" s="43"/>
      <c r="K5" s="43"/>
      <c r="L5" s="43"/>
      <c r="M5" s="43"/>
      <c r="N5" s="43"/>
      <c r="O5" s="43"/>
      <c r="P5" s="43"/>
      <c r="Q5" s="43"/>
      <c r="R5" s="43"/>
      <c r="S5" s="43"/>
      <c r="T5" s="43"/>
      <c r="U5" s="43"/>
      <c r="V5" s="43"/>
      <c r="W5" s="43"/>
      <c r="X5" s="43"/>
      <c r="Y5" s="43"/>
    </row>
    <row r="6">
      <c r="A6" s="138"/>
      <c r="B6" s="49"/>
      <c r="C6" s="144" t="s">
        <v>184</v>
      </c>
      <c r="D6" s="145">
        <f>D5/12</f>
        <v>298187.5833</v>
      </c>
      <c r="E6" s="146"/>
      <c r="F6" s="43"/>
      <c r="G6" s="43"/>
      <c r="H6" s="43"/>
      <c r="I6" s="43"/>
      <c r="J6" s="43"/>
      <c r="K6" s="43"/>
      <c r="L6" s="43"/>
      <c r="M6" s="43"/>
      <c r="N6" s="43"/>
      <c r="O6" s="43"/>
      <c r="P6" s="43"/>
      <c r="Q6" s="43"/>
      <c r="R6" s="43"/>
      <c r="S6" s="43"/>
      <c r="T6" s="43"/>
      <c r="U6" s="43"/>
      <c r="V6" s="43"/>
      <c r="W6" s="43"/>
      <c r="X6" s="43"/>
      <c r="Y6" s="43"/>
    </row>
    <row r="7">
      <c r="A7" s="138"/>
      <c r="B7" s="49"/>
      <c r="C7" s="144" t="s">
        <v>185</v>
      </c>
      <c r="D7" s="75">
        <f>'Balance Sheet 2024'!E2+'Balance Sheet 2024'!E3</f>
        <v>1314766</v>
      </c>
      <c r="E7" s="146"/>
      <c r="F7" s="43"/>
      <c r="G7" s="43"/>
      <c r="H7" s="43"/>
      <c r="I7" s="43"/>
      <c r="J7" s="43"/>
      <c r="K7" s="43"/>
      <c r="L7" s="43"/>
      <c r="M7" s="43"/>
      <c r="N7" s="43"/>
      <c r="O7" s="43"/>
      <c r="P7" s="43"/>
      <c r="Q7" s="43"/>
      <c r="R7" s="43"/>
      <c r="S7" s="43"/>
      <c r="T7" s="43"/>
      <c r="U7" s="43"/>
      <c r="V7" s="43"/>
      <c r="W7" s="43"/>
      <c r="X7" s="43"/>
      <c r="Y7" s="43"/>
    </row>
    <row r="8">
      <c r="A8" s="138"/>
      <c r="B8" s="49"/>
      <c r="C8" s="147" t="s">
        <v>179</v>
      </c>
      <c r="D8" s="148">
        <f>D7/D6</f>
        <v>4.409190971</v>
      </c>
      <c r="E8" s="149" t="s">
        <v>186</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187</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188</v>
      </c>
      <c r="C11" s="144" t="s">
        <v>189</v>
      </c>
      <c r="D11" s="75">
        <f>'Balance Sheet 2024'!E30</f>
        <v>1124491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190</v>
      </c>
      <c r="D12" s="75">
        <f>'Expenses 2024'!C40</f>
        <v>3578251</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191</v>
      </c>
      <c r="D13" s="145">
        <f>D12/12</f>
        <v>298187.5833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187</v>
      </c>
      <c r="D14" s="148">
        <f>D11/D13</f>
        <v>3.77108593</v>
      </c>
      <c r="E14" s="149" t="s">
        <v>186</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192</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193</v>
      </c>
      <c r="C17" s="144" t="s">
        <v>194</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190</v>
      </c>
      <c r="D18" s="75">
        <f>'Expenses 2024'!C40</f>
        <v>3578251</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191</v>
      </c>
      <c r="D19" s="145">
        <f>D18/12</f>
        <v>298187.5833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195</v>
      </c>
      <c r="D20" s="148">
        <f>D17/D19</f>
        <v>0</v>
      </c>
      <c r="E20" s="149" t="s">
        <v>186</v>
      </c>
      <c r="F20" s="43"/>
      <c r="G20" s="43"/>
      <c r="H20" s="43"/>
      <c r="I20" s="43"/>
      <c r="J20" s="43"/>
      <c r="K20" s="43"/>
      <c r="L20" s="43"/>
      <c r="M20" s="43"/>
      <c r="N20" s="43"/>
      <c r="O20" s="43"/>
      <c r="P20" s="43"/>
      <c r="Q20" s="43"/>
      <c r="R20" s="43"/>
      <c r="S20" s="43"/>
      <c r="T20" s="43"/>
      <c r="U20" s="43"/>
      <c r="V20" s="43"/>
      <c r="W20" s="43"/>
      <c r="X20" s="43"/>
      <c r="Y20" s="43"/>
    </row>
    <row r="21">
      <c r="A21" s="138"/>
      <c r="B21" s="49"/>
      <c r="C21" s="153" t="s">
        <v>196</v>
      </c>
      <c r="D21" s="154">
        <f>D20+D8</f>
        <v>4.409190971</v>
      </c>
      <c r="E21" s="155" t="s">
        <v>186</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197</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198</v>
      </c>
      <c r="C24" s="159"/>
      <c r="D24" s="160">
        <f>max('Revenues 2024'!E2:E7,'Revenues 2024'!F10:F15)</f>
        <v>1225261</v>
      </c>
      <c r="E24" s="161" t="s">
        <v>199</v>
      </c>
      <c r="F24" s="43"/>
      <c r="G24" s="43"/>
      <c r="H24" s="43"/>
      <c r="I24" s="43"/>
      <c r="J24" s="43"/>
      <c r="K24" s="43"/>
      <c r="L24" s="43"/>
      <c r="M24" s="43"/>
      <c r="N24" s="43"/>
      <c r="O24" s="43"/>
      <c r="P24" s="43"/>
      <c r="Q24" s="43"/>
      <c r="R24" s="43"/>
      <c r="S24" s="43"/>
      <c r="T24" s="43"/>
      <c r="U24" s="43"/>
      <c r="V24" s="43"/>
      <c r="W24" s="43"/>
      <c r="X24" s="43"/>
      <c r="Y24" s="43"/>
    </row>
    <row r="25">
      <c r="A25" s="138"/>
      <c r="B25" s="49"/>
      <c r="C25" s="144" t="s">
        <v>200</v>
      </c>
      <c r="D25" s="145">
        <f>'Revenues 2024'!F44</f>
        <v>4244231</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197</v>
      </c>
      <c r="D26" s="162">
        <f>D24/D25</f>
        <v>0.2886885752</v>
      </c>
      <c r="E26" s="149" t="s">
        <v>201</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202</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203</v>
      </c>
      <c r="C29" s="144" t="s">
        <v>204</v>
      </c>
      <c r="D29" s="75">
        <f>SUM('Expenses 2024'!C7:C9)</f>
        <v>1677612</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205</v>
      </c>
      <c r="D30" s="75">
        <f>SUM('Expenses 2024'!C10:C12)</f>
        <v>278063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206</v>
      </c>
      <c r="D31" s="75">
        <f>sum(D29:D30)</f>
        <v>1955675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181</v>
      </c>
      <c r="D32" s="75">
        <f>'Expenses 2024'!C40</f>
        <v>3578251</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207</v>
      </c>
      <c r="D33" s="162">
        <f>D31/D32</f>
        <v>0.5465449461</v>
      </c>
      <c r="E33" s="149" t="s">
        <v>208</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209</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210</v>
      </c>
      <c r="C36" s="144" t="s">
        <v>211</v>
      </c>
      <c r="D36" s="75">
        <f>SUM('Expenses 2024'!C10:C11)</f>
        <v>145163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204</v>
      </c>
      <c r="D37" s="75">
        <f>SUM('Expenses 2024'!C7:C9)</f>
        <v>1677612</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209</v>
      </c>
      <c r="D38" s="162">
        <f>D36/D37</f>
        <v>0.08652954318</v>
      </c>
      <c r="E38" s="149" t="s">
        <v>212</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213</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214</v>
      </c>
      <c r="C41" s="147" t="s">
        <v>248</v>
      </c>
      <c r="D41" s="75">
        <f>'Expenses 2024'!D40</f>
        <v>3015119</v>
      </c>
      <c r="E41" s="164">
        <f t="shared" ref="E41:E44" si="1">D41/$D$44</f>
        <v>0.8426236729</v>
      </c>
      <c r="F41" s="43"/>
      <c r="G41" s="43"/>
      <c r="H41" s="43"/>
      <c r="I41" s="43"/>
      <c r="J41" s="43"/>
      <c r="K41" s="43"/>
      <c r="L41" s="43"/>
      <c r="M41" s="43"/>
      <c r="N41" s="43"/>
      <c r="O41" s="43"/>
      <c r="P41" s="43"/>
      <c r="Q41" s="43"/>
      <c r="R41" s="43"/>
      <c r="S41" s="43"/>
      <c r="T41" s="43"/>
      <c r="U41" s="43"/>
      <c r="V41" s="43"/>
      <c r="W41" s="43"/>
      <c r="X41" s="43"/>
      <c r="Y41" s="43"/>
    </row>
    <row r="42">
      <c r="A42" s="138"/>
      <c r="B42" s="49"/>
      <c r="C42" s="147" t="s">
        <v>216</v>
      </c>
      <c r="D42" s="145">
        <f>'Expenses 2024'!E40</f>
        <v>269164</v>
      </c>
      <c r="E42" s="164">
        <f t="shared" si="1"/>
        <v>0.07522222449</v>
      </c>
      <c r="F42" s="43"/>
      <c r="G42" s="43"/>
      <c r="H42" s="43"/>
      <c r="I42" s="43"/>
      <c r="J42" s="43"/>
      <c r="K42" s="43"/>
      <c r="L42" s="43"/>
      <c r="M42" s="43"/>
      <c r="N42" s="43"/>
      <c r="O42" s="43"/>
      <c r="P42" s="43"/>
      <c r="Q42" s="43"/>
      <c r="R42" s="43"/>
      <c r="S42" s="43"/>
      <c r="T42" s="43"/>
      <c r="U42" s="43"/>
      <c r="V42" s="43"/>
      <c r="W42" s="43"/>
      <c r="X42" s="43"/>
      <c r="Y42" s="43"/>
    </row>
    <row r="43">
      <c r="A43" s="138"/>
      <c r="B43" s="49"/>
      <c r="C43" s="147" t="s">
        <v>217</v>
      </c>
      <c r="D43" s="145">
        <f>'Expenses 2024'!F40</f>
        <v>293968</v>
      </c>
      <c r="E43" s="164">
        <f t="shared" si="1"/>
        <v>0.08215410266</v>
      </c>
      <c r="F43" s="43"/>
      <c r="G43" s="43"/>
      <c r="H43" s="43"/>
      <c r="I43" s="43"/>
      <c r="J43" s="43"/>
      <c r="K43" s="43"/>
      <c r="L43" s="43"/>
      <c r="M43" s="43"/>
      <c r="N43" s="43"/>
      <c r="O43" s="43"/>
      <c r="P43" s="43"/>
      <c r="Q43" s="43"/>
      <c r="R43" s="43"/>
      <c r="S43" s="43"/>
      <c r="T43" s="43"/>
      <c r="U43" s="43"/>
      <c r="V43" s="43"/>
      <c r="W43" s="43"/>
      <c r="X43" s="43"/>
      <c r="Y43" s="43"/>
    </row>
    <row r="44">
      <c r="A44" s="138"/>
      <c r="B44" s="49"/>
      <c r="C44" s="144" t="s">
        <v>181</v>
      </c>
      <c r="D44" s="145">
        <f>sum(D41:D43)</f>
        <v>3578251</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218</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219</v>
      </c>
      <c r="C47" s="144" t="s">
        <v>220</v>
      </c>
      <c r="D47" s="145">
        <f>'Revenues 2024'!F9</f>
        <v>2516855</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221</v>
      </c>
      <c r="D48" s="145">
        <f>'Expenses 2024'!F40</f>
        <v>293968</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222</v>
      </c>
      <c r="D49" s="165">
        <f>if(D48=0, "$0",D47/D48)</f>
        <v>8.561663174</v>
      </c>
      <c r="E49" s="149" t="s">
        <v>223</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224</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225</v>
      </c>
      <c r="C52" s="144" t="s">
        <v>226</v>
      </c>
      <c r="D52" s="145">
        <f>sum('Balance Sheet 2024'!E2:E10)</f>
        <v>1897873</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227</v>
      </c>
      <c r="D53" s="145">
        <f>sum('Balance Sheet 2024'!E19:E22)</f>
        <v>377673</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228</v>
      </c>
      <c r="D54" s="167">
        <f>D52/D53</f>
        <v>5.025175218</v>
      </c>
      <c r="E54" s="149" t="s">
        <v>229</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230</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231</v>
      </c>
      <c r="C57" s="144" t="s">
        <v>232</v>
      </c>
      <c r="D57" s="145">
        <f>sum('Balance Sheet 2024'!E25:E26)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233</v>
      </c>
      <c r="D58" s="145">
        <f>'Balance Sheet 2024'!E18</f>
        <v>1944403</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234</v>
      </c>
      <c r="D59" s="168">
        <f>D57/D58</f>
        <v>0</v>
      </c>
      <c r="E59" s="149" t="s">
        <v>235</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18 REASONS</v>
      </c>
      <c r="B1" s="2" t="s">
        <v>249</v>
      </c>
      <c r="C1" s="138"/>
      <c r="D1" s="138"/>
      <c r="E1" s="138"/>
      <c r="F1" s="139"/>
      <c r="G1" s="139"/>
      <c r="H1" s="139"/>
      <c r="I1" s="43"/>
      <c r="J1" s="43"/>
      <c r="K1" s="43"/>
      <c r="L1" s="43"/>
      <c r="M1" s="43"/>
      <c r="N1" s="43"/>
      <c r="O1" s="43"/>
      <c r="P1" s="43"/>
      <c r="Q1" s="43"/>
      <c r="R1" s="43"/>
      <c r="S1" s="43"/>
      <c r="T1" s="43"/>
      <c r="U1" s="43"/>
      <c r="V1" s="43"/>
      <c r="W1" s="43"/>
      <c r="X1" s="43"/>
      <c r="Y1" s="43"/>
    </row>
    <row r="2">
      <c r="A2" s="140" t="s">
        <v>179</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180</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250</v>
      </c>
      <c r="E4" s="45" t="s">
        <v>251</v>
      </c>
      <c r="F4" s="45" t="s">
        <v>252</v>
      </c>
      <c r="G4" s="59" t="s">
        <v>253</v>
      </c>
      <c r="H4" s="59"/>
      <c r="I4" s="43"/>
      <c r="J4" s="43"/>
      <c r="K4" s="43"/>
      <c r="L4" s="43"/>
      <c r="M4" s="43"/>
      <c r="N4" s="43"/>
      <c r="O4" s="43"/>
      <c r="P4" s="43"/>
      <c r="Q4" s="43"/>
      <c r="R4" s="43"/>
      <c r="S4" s="43"/>
      <c r="T4" s="43"/>
      <c r="U4" s="43"/>
      <c r="V4" s="43"/>
      <c r="W4" s="43"/>
      <c r="X4" s="43"/>
      <c r="Y4" s="43"/>
    </row>
    <row r="5">
      <c r="A5" s="138"/>
      <c r="B5" s="49"/>
      <c r="C5" s="147" t="s">
        <v>179</v>
      </c>
      <c r="D5" s="176">
        <f>'Ratios 2022'!D8</f>
        <v>4.819433757</v>
      </c>
      <c r="E5" s="176">
        <f>'Ratios 2023'!D8</f>
        <v>2.579841182</v>
      </c>
      <c r="F5" s="176">
        <f>'Ratios 2024'!D8</f>
        <v>4.409190971</v>
      </c>
      <c r="G5" s="176">
        <f>average(D5:F5)</f>
        <v>3.936155303</v>
      </c>
      <c r="H5" s="149" t="s">
        <v>186</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187</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188</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250</v>
      </c>
      <c r="E9" s="45" t="s">
        <v>251</v>
      </c>
      <c r="F9" s="45" t="s">
        <v>252</v>
      </c>
      <c r="G9" s="59" t="s">
        <v>253</v>
      </c>
      <c r="H9" s="59"/>
      <c r="I9" s="43"/>
      <c r="J9" s="43"/>
      <c r="K9" s="43"/>
      <c r="L9" s="43"/>
      <c r="M9" s="43"/>
      <c r="N9" s="43"/>
      <c r="O9" s="43"/>
      <c r="P9" s="43"/>
      <c r="Q9" s="43"/>
      <c r="R9" s="43"/>
      <c r="S9" s="43"/>
      <c r="T9" s="43"/>
      <c r="U9" s="43"/>
      <c r="V9" s="43"/>
      <c r="W9" s="43"/>
      <c r="X9" s="43"/>
      <c r="Y9" s="43"/>
    </row>
    <row r="10">
      <c r="A10" s="138"/>
      <c r="B10" s="49"/>
      <c r="C10" s="147" t="s">
        <v>187</v>
      </c>
      <c r="D10" s="148">
        <f>'Ratios 2022'!D14</f>
        <v>3.565900753</v>
      </c>
      <c r="E10" s="148">
        <f>'Ratios 2023'!D14</f>
        <v>2.486213162</v>
      </c>
      <c r="F10" s="148">
        <f>'Ratios 2024'!D14</f>
        <v>3.77108593</v>
      </c>
      <c r="G10" s="176">
        <f>average(D10:F10)</f>
        <v>3.274399948</v>
      </c>
      <c r="H10" s="149" t="s">
        <v>186</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192</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193</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250</v>
      </c>
      <c r="E14" s="45" t="s">
        <v>251</v>
      </c>
      <c r="F14" s="45" t="s">
        <v>252</v>
      </c>
      <c r="G14" s="59" t="s">
        <v>253</v>
      </c>
      <c r="H14" s="59"/>
      <c r="I14" s="43"/>
      <c r="J14" s="43"/>
      <c r="K14" s="43"/>
      <c r="L14" s="43"/>
      <c r="M14" s="43"/>
      <c r="N14" s="43"/>
      <c r="O14" s="43"/>
      <c r="P14" s="43"/>
      <c r="Q14" s="43"/>
      <c r="R14" s="43"/>
      <c r="S14" s="43"/>
      <c r="T14" s="43"/>
      <c r="U14" s="43"/>
      <c r="V14" s="43"/>
      <c r="W14" s="43"/>
      <c r="X14" s="43"/>
      <c r="Y14" s="43"/>
    </row>
    <row r="15">
      <c r="A15" s="138"/>
      <c r="B15" s="49"/>
      <c r="C15" s="147" t="s">
        <v>195</v>
      </c>
      <c r="D15" s="179">
        <f>'Ratios 2022'!D20</f>
        <v>0</v>
      </c>
      <c r="E15" s="179">
        <f>'Ratios 2023'!D20</f>
        <v>0</v>
      </c>
      <c r="F15" s="179">
        <f>'Ratios 2024'!D20</f>
        <v>0</v>
      </c>
      <c r="G15" s="176">
        <f>average(D15:F15)</f>
        <v>0</v>
      </c>
      <c r="H15" s="149" t="s">
        <v>186</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197</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198</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250</v>
      </c>
      <c r="E19" s="45" t="s">
        <v>251</v>
      </c>
      <c r="F19" s="45" t="s">
        <v>252</v>
      </c>
      <c r="G19" s="59" t="s">
        <v>253</v>
      </c>
      <c r="H19" s="59"/>
      <c r="I19" s="43"/>
      <c r="J19" s="43"/>
      <c r="K19" s="43"/>
      <c r="L19" s="43"/>
      <c r="M19" s="43"/>
      <c r="N19" s="43"/>
      <c r="O19" s="43"/>
      <c r="P19" s="43"/>
      <c r="Q19" s="43"/>
      <c r="R19" s="43"/>
      <c r="S19" s="43"/>
      <c r="T19" s="43"/>
      <c r="U19" s="43"/>
      <c r="V19" s="43"/>
      <c r="W19" s="43"/>
      <c r="X19" s="43"/>
      <c r="Y19" s="43"/>
    </row>
    <row r="20">
      <c r="A20" s="138"/>
      <c r="B20" s="49"/>
      <c r="C20" s="147" t="s">
        <v>197</v>
      </c>
      <c r="D20" s="162">
        <f>'Ratios 2022'!D26</f>
        <v>0.3007736771</v>
      </c>
      <c r="E20" s="162">
        <f>'Ratios 2023'!D26</f>
        <v>0.3746511013</v>
      </c>
      <c r="F20" s="162">
        <f>'Ratios 2024'!D26</f>
        <v>0.2886885752</v>
      </c>
      <c r="G20" s="180">
        <f>average(D20:F20)</f>
        <v>0.3213711179</v>
      </c>
      <c r="H20" s="149" t="s">
        <v>201</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202</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203</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250</v>
      </c>
      <c r="E24" s="45" t="s">
        <v>251</v>
      </c>
      <c r="F24" s="45" t="s">
        <v>252</v>
      </c>
      <c r="G24" s="59" t="s">
        <v>253</v>
      </c>
      <c r="H24" s="59"/>
      <c r="I24" s="43"/>
      <c r="J24" s="43"/>
      <c r="K24" s="43"/>
      <c r="L24" s="43"/>
      <c r="M24" s="43"/>
      <c r="N24" s="43"/>
      <c r="O24" s="43"/>
      <c r="P24" s="43"/>
      <c r="Q24" s="43"/>
      <c r="R24" s="43"/>
      <c r="S24" s="43"/>
      <c r="T24" s="43"/>
      <c r="U24" s="43"/>
      <c r="V24" s="43"/>
      <c r="W24" s="43"/>
      <c r="X24" s="43"/>
      <c r="Y24" s="43"/>
    </row>
    <row r="25">
      <c r="A25" s="138"/>
      <c r="B25" s="49"/>
      <c r="C25" s="147" t="s">
        <v>207</v>
      </c>
      <c r="D25" s="162">
        <f>'Ratios 2022'!D33</f>
        <v>0.6265539552</v>
      </c>
      <c r="E25" s="162">
        <f>'Ratios 2023'!D33</f>
        <v>0.588346706</v>
      </c>
      <c r="F25" s="162">
        <f>'Ratios 2024'!D33</f>
        <v>0.5465449461</v>
      </c>
      <c r="G25" s="180">
        <f>average(D25:F25)</f>
        <v>0.5871485358</v>
      </c>
      <c r="H25" s="149" t="s">
        <v>208</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209</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210</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250</v>
      </c>
      <c r="E29" s="45" t="s">
        <v>251</v>
      </c>
      <c r="F29" s="45" t="s">
        <v>252</v>
      </c>
      <c r="G29" s="59" t="s">
        <v>253</v>
      </c>
      <c r="H29" s="59"/>
      <c r="I29" s="43"/>
      <c r="J29" s="43"/>
      <c r="K29" s="43"/>
      <c r="L29" s="43"/>
      <c r="M29" s="43"/>
      <c r="N29" s="43"/>
      <c r="O29" s="43"/>
      <c r="P29" s="43"/>
      <c r="Q29" s="43"/>
      <c r="R29" s="43"/>
      <c r="S29" s="43"/>
      <c r="T29" s="43"/>
      <c r="U29" s="43"/>
      <c r="V29" s="43"/>
      <c r="W29" s="43"/>
      <c r="X29" s="43"/>
      <c r="Y29" s="43"/>
    </row>
    <row r="30">
      <c r="A30" s="138"/>
      <c r="B30" s="49"/>
      <c r="C30" s="147" t="s">
        <v>209</v>
      </c>
      <c r="D30" s="162">
        <f>'Ratios 2022'!D38</f>
        <v>0.1097347291</v>
      </c>
      <c r="E30" s="162">
        <f>'Ratios 2023'!D38</f>
        <v>0.1001165218</v>
      </c>
      <c r="F30" s="162">
        <f>'Ratios 2024'!D38</f>
        <v>0.08652954318</v>
      </c>
      <c r="G30" s="180">
        <f>average(D30:F30)</f>
        <v>0.09879359804</v>
      </c>
      <c r="H30" s="149" t="s">
        <v>212</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213</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214</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250</v>
      </c>
      <c r="E34" s="45" t="s">
        <v>251</v>
      </c>
      <c r="F34" s="45" t="s">
        <v>252</v>
      </c>
      <c r="G34" s="59" t="s">
        <v>253</v>
      </c>
      <c r="H34" s="59"/>
      <c r="I34" s="43"/>
      <c r="J34" s="43"/>
      <c r="K34" s="43"/>
      <c r="L34" s="43"/>
      <c r="M34" s="43"/>
      <c r="N34" s="43"/>
      <c r="O34" s="43"/>
      <c r="P34" s="43"/>
      <c r="Q34" s="43"/>
      <c r="R34" s="43"/>
      <c r="S34" s="43"/>
      <c r="T34" s="43"/>
      <c r="U34" s="43"/>
      <c r="V34" s="43"/>
      <c r="W34" s="43"/>
      <c r="X34" s="43"/>
      <c r="Y34" s="43"/>
    </row>
    <row r="35">
      <c r="A35" s="138"/>
      <c r="B35" s="49"/>
      <c r="C35" s="147" t="s">
        <v>254</v>
      </c>
      <c r="D35" s="162">
        <f>'Ratios 2022'!E41</f>
        <v>0.7556357175</v>
      </c>
      <c r="E35" s="162">
        <f>'Ratios 2023'!E41</f>
        <v>0.7770948787</v>
      </c>
      <c r="F35" s="162">
        <f>'Ratios 2024'!E41</f>
        <v>0.8426236729</v>
      </c>
      <c r="G35" s="180">
        <f t="shared" ref="G35:G37" si="1">average(D35:F35)</f>
        <v>0.7917847564</v>
      </c>
      <c r="H35" s="180"/>
      <c r="I35" s="43"/>
      <c r="J35" s="43"/>
      <c r="K35" s="43"/>
      <c r="L35" s="43"/>
      <c r="M35" s="43"/>
      <c r="N35" s="43"/>
      <c r="O35" s="43"/>
      <c r="P35" s="43"/>
      <c r="Q35" s="43"/>
      <c r="R35" s="43"/>
      <c r="S35" s="43"/>
      <c r="T35" s="43"/>
      <c r="U35" s="43"/>
      <c r="V35" s="43"/>
      <c r="W35" s="43"/>
      <c r="X35" s="43"/>
      <c r="Y35" s="43"/>
    </row>
    <row r="36">
      <c r="A36" s="138"/>
      <c r="B36" s="52"/>
      <c r="C36" s="147" t="s">
        <v>216</v>
      </c>
      <c r="D36" s="162">
        <f>'Ratios 2022'!E42</f>
        <v>0.08757196543</v>
      </c>
      <c r="E36" s="162">
        <f>'Ratios 2023'!E42</f>
        <v>0.1129850481</v>
      </c>
      <c r="F36" s="162">
        <f>'Ratios 2024'!E42</f>
        <v>0.07522222449</v>
      </c>
      <c r="G36" s="180">
        <f t="shared" si="1"/>
        <v>0.09192641266</v>
      </c>
      <c r="H36" s="180"/>
      <c r="I36" s="43"/>
      <c r="J36" s="43"/>
      <c r="K36" s="43"/>
      <c r="L36" s="43"/>
      <c r="M36" s="43"/>
      <c r="N36" s="43"/>
      <c r="O36" s="43"/>
      <c r="P36" s="43"/>
      <c r="Q36" s="43"/>
      <c r="R36" s="43"/>
      <c r="S36" s="43"/>
      <c r="T36" s="43"/>
      <c r="U36" s="43"/>
      <c r="V36" s="43"/>
      <c r="W36" s="43"/>
      <c r="X36" s="43"/>
      <c r="Y36" s="43"/>
    </row>
    <row r="37">
      <c r="A37" s="138"/>
      <c r="B37" s="181"/>
      <c r="C37" s="147" t="s">
        <v>217</v>
      </c>
      <c r="D37" s="162">
        <f>'Ratios 2022'!E43</f>
        <v>0.156792317</v>
      </c>
      <c r="E37" s="162">
        <f>'Ratios 2023'!E43</f>
        <v>0.1099200732</v>
      </c>
      <c r="F37" s="162">
        <f>'Ratios 2024'!E43</f>
        <v>0.08215410266</v>
      </c>
      <c r="G37" s="180">
        <f t="shared" si="1"/>
        <v>0.116288831</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218</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219</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250</v>
      </c>
      <c r="E41" s="45" t="s">
        <v>251</v>
      </c>
      <c r="F41" s="45" t="s">
        <v>252</v>
      </c>
      <c r="G41" s="59" t="s">
        <v>253</v>
      </c>
      <c r="H41" s="59"/>
      <c r="I41" s="43"/>
      <c r="J41" s="43"/>
      <c r="K41" s="43"/>
      <c r="L41" s="43"/>
      <c r="M41" s="43"/>
      <c r="N41" s="43"/>
      <c r="O41" s="43"/>
      <c r="P41" s="43"/>
      <c r="Q41" s="43"/>
      <c r="R41" s="43"/>
      <c r="S41" s="43"/>
      <c r="T41" s="43"/>
      <c r="U41" s="43"/>
      <c r="V41" s="43"/>
      <c r="W41" s="43"/>
      <c r="X41" s="43"/>
      <c r="Y41" s="43"/>
    </row>
    <row r="42">
      <c r="A42" s="138"/>
      <c r="B42" s="49"/>
      <c r="C42" s="147" t="s">
        <v>222</v>
      </c>
      <c r="D42" s="165">
        <f>'Ratios 2022'!D49</f>
        <v>3.879078085</v>
      </c>
      <c r="E42" s="165">
        <f>'Ratios 2023'!D49</f>
        <v>5.883919011</v>
      </c>
      <c r="F42" s="165">
        <f>'Ratios 2024'!D49</f>
        <v>8.561663174</v>
      </c>
      <c r="G42" s="182">
        <f>if((D42+E42+F42=0),0,(D42+E42+F42)/3)</f>
        <v>6.10822009</v>
      </c>
      <c r="H42" s="149" t="s">
        <v>223</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224</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225</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250</v>
      </c>
      <c r="E46" s="45" t="s">
        <v>251</v>
      </c>
      <c r="F46" s="45" t="s">
        <v>252</v>
      </c>
      <c r="G46" s="59" t="s">
        <v>253</v>
      </c>
      <c r="H46" s="59"/>
      <c r="I46" s="43"/>
      <c r="J46" s="43"/>
      <c r="K46" s="43"/>
      <c r="L46" s="43"/>
      <c r="M46" s="43"/>
      <c r="N46" s="43"/>
      <c r="O46" s="43"/>
      <c r="P46" s="43"/>
      <c r="Q46" s="43"/>
      <c r="R46" s="43"/>
      <c r="S46" s="43"/>
      <c r="T46" s="43"/>
      <c r="U46" s="43"/>
      <c r="V46" s="43"/>
      <c r="W46" s="43"/>
      <c r="X46" s="43"/>
      <c r="Y46" s="43"/>
    </row>
    <row r="47">
      <c r="A47" s="138"/>
      <c r="B47" s="49"/>
      <c r="C47" s="147" t="s">
        <v>228</v>
      </c>
      <c r="D47" s="148">
        <f>'Ratios 2022'!D54</f>
        <v>9.230431119</v>
      </c>
      <c r="E47" s="148">
        <f>'Ratios 2023'!D54</f>
        <v>3.863948588</v>
      </c>
      <c r="F47" s="148">
        <f>'Ratios 2024'!D54</f>
        <v>5.025175218</v>
      </c>
      <c r="G47" s="176">
        <f>average(D47:F47)</f>
        <v>6.039851642</v>
      </c>
      <c r="H47" s="149" t="s">
        <v>229</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230</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231</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250</v>
      </c>
      <c r="E51" s="45" t="s">
        <v>251</v>
      </c>
      <c r="F51" s="45" t="s">
        <v>252</v>
      </c>
      <c r="G51" s="59" t="s">
        <v>253</v>
      </c>
      <c r="H51" s="59"/>
      <c r="I51" s="43"/>
      <c r="J51" s="43"/>
      <c r="K51" s="43"/>
      <c r="L51" s="43"/>
      <c r="M51" s="43"/>
      <c r="N51" s="43"/>
      <c r="O51" s="43"/>
      <c r="P51" s="43"/>
      <c r="Q51" s="43"/>
      <c r="R51" s="43"/>
      <c r="S51" s="43"/>
      <c r="T51" s="43"/>
      <c r="U51" s="43"/>
      <c r="V51" s="43"/>
      <c r="W51" s="43"/>
      <c r="X51" s="43"/>
      <c r="Y51" s="43"/>
    </row>
    <row r="52">
      <c r="A52" s="138"/>
      <c r="B52" s="49"/>
      <c r="C52" s="147" t="s">
        <v>234</v>
      </c>
      <c r="D52" s="183">
        <f>'Ratios 2022'!D59</f>
        <v>0</v>
      </c>
      <c r="E52" s="183">
        <f>'Ratios 2023'!D59</f>
        <v>0</v>
      </c>
      <c r="F52" s="183">
        <f>'Ratios 2024'!D59</f>
        <v>0</v>
      </c>
      <c r="G52" s="184">
        <f>average(D52:F52)</f>
        <v>0</v>
      </c>
      <c r="H52" s="149" t="s">
        <v>235</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18 REASONS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18 REASONS</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356940.0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555886.0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503631.0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62350.0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1416457</v>
      </c>
      <c r="G9" s="58"/>
      <c r="H9" s="58"/>
      <c r="I9" s="58"/>
      <c r="J9" s="58"/>
      <c r="K9" s="58"/>
      <c r="L9" s="58"/>
      <c r="M9" s="58"/>
      <c r="N9" s="58"/>
      <c r="O9" s="58"/>
      <c r="P9" s="58"/>
      <c r="Q9" s="58"/>
      <c r="R9" s="58"/>
      <c r="S9" s="58"/>
      <c r="T9" s="58"/>
      <c r="U9" s="58"/>
      <c r="V9" s="58"/>
      <c r="W9" s="58"/>
      <c r="X9" s="58"/>
      <c r="Y9" s="58"/>
      <c r="Z9" s="58"/>
    </row>
    <row r="10">
      <c r="A10" s="44" t="s">
        <v>62</v>
      </c>
      <c r="B10" s="59" t="s">
        <v>63</v>
      </c>
      <c r="C10" s="60" t="s">
        <v>49</v>
      </c>
      <c r="D10" s="15"/>
      <c r="E10" s="15"/>
      <c r="F10" s="48">
        <v>18370.0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64</v>
      </c>
      <c r="D11" s="61"/>
      <c r="E11" s="61"/>
      <c r="F11" s="62">
        <v>410289.0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428659</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1515.0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42500.0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40944.0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1556</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1848187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18 REASONS</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32800</v>
      </c>
      <c r="D3" s="99">
        <v>32800.0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111588</v>
      </c>
      <c r="D7" s="99">
        <v>0.0</v>
      </c>
      <c r="E7" s="99">
        <v>55794.0</v>
      </c>
      <c r="F7" s="99">
        <v>55794.0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1118287</v>
      </c>
      <c r="D9" s="99">
        <v>895601.0</v>
      </c>
      <c r="E9" s="99">
        <v>0.0</v>
      </c>
      <c r="F9" s="99">
        <v>222686.0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32756</v>
      </c>
      <c r="D10" s="99">
        <v>26118.0</v>
      </c>
      <c r="E10" s="99">
        <v>0.0</v>
      </c>
      <c r="F10" s="99">
        <v>6638.0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102204</v>
      </c>
      <c r="D11" s="99">
        <v>79835.0</v>
      </c>
      <c r="E11" s="99">
        <v>11465.0</v>
      </c>
      <c r="F11" s="99">
        <v>10904.0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94344</v>
      </c>
      <c r="D12" s="99">
        <v>67569.0</v>
      </c>
      <c r="E12" s="99">
        <v>3823.0</v>
      </c>
      <c r="F12" s="99">
        <v>22952.0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5288</v>
      </c>
      <c r="D15" s="99">
        <v>150.0</v>
      </c>
      <c r="E15" s="99">
        <v>5138.0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31021</v>
      </c>
      <c r="D16" s="99">
        <v>0.0</v>
      </c>
      <c r="E16" s="99">
        <v>31021.0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73660</v>
      </c>
      <c r="D20" s="99">
        <v>68985.0</v>
      </c>
      <c r="E20" s="99">
        <v>4529.0</v>
      </c>
      <c r="F20" s="99">
        <v>146.0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37026</v>
      </c>
      <c r="D21" s="99">
        <v>0.0</v>
      </c>
      <c r="E21" s="99">
        <v>0.0</v>
      </c>
      <c r="F21" s="99">
        <v>37026.0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35013</v>
      </c>
      <c r="D22" s="99">
        <v>22946.0</v>
      </c>
      <c r="E22" s="99">
        <v>5687.0</v>
      </c>
      <c r="F22" s="99">
        <v>6380.0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33889</v>
      </c>
      <c r="D23" s="99">
        <v>1341.0</v>
      </c>
      <c r="E23" s="99">
        <v>32488.0</v>
      </c>
      <c r="F23" s="99">
        <v>60.0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91587</v>
      </c>
      <c r="D25" s="99">
        <v>47317.0</v>
      </c>
      <c r="E25" s="99">
        <v>44231.0</v>
      </c>
      <c r="F25" s="99">
        <v>39.0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58017</v>
      </c>
      <c r="D26" s="99">
        <v>50790.0</v>
      </c>
      <c r="E26" s="99">
        <v>4699.0</v>
      </c>
      <c r="F26" s="99">
        <v>2528.0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6821</v>
      </c>
      <c r="D32" s="99">
        <v>1750.0</v>
      </c>
      <c r="E32" s="99">
        <v>5071.0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134</v>
      </c>
      <c r="C34" s="98">
        <f t="shared" si="1"/>
        <v>446734</v>
      </c>
      <c r="D34" s="99">
        <v>446734.0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135</v>
      </c>
      <c r="C35" s="98">
        <f t="shared" si="1"/>
        <v>17861</v>
      </c>
      <c r="D35" s="99">
        <v>17861.0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136</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137</v>
      </c>
      <c r="C40" s="103">
        <f t="shared" ref="C40:F40" si="2">sum(C3:C39)</f>
        <v>2328896</v>
      </c>
      <c r="D40" s="103">
        <f t="shared" si="2"/>
        <v>1759797</v>
      </c>
      <c r="E40" s="103">
        <f t="shared" si="2"/>
        <v>203946</v>
      </c>
      <c r="F40" s="103">
        <f t="shared" si="2"/>
        <v>365153</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18 REASONS</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138</v>
      </c>
      <c r="B2" s="45">
        <v>1.0</v>
      </c>
      <c r="C2" s="46" t="s">
        <v>139</v>
      </c>
      <c r="D2" s="110"/>
      <c r="E2" s="111">
        <v>935330.0</v>
      </c>
      <c r="F2" s="43"/>
      <c r="G2" s="43"/>
      <c r="H2" s="43"/>
      <c r="I2" s="43"/>
      <c r="J2" s="43"/>
      <c r="K2" s="43"/>
      <c r="L2" s="43"/>
      <c r="M2" s="43"/>
      <c r="N2" s="43"/>
      <c r="O2" s="43"/>
      <c r="P2" s="43"/>
      <c r="Q2" s="43"/>
      <c r="R2" s="43"/>
      <c r="S2" s="43"/>
      <c r="T2" s="43"/>
      <c r="U2" s="43"/>
      <c r="V2" s="43"/>
      <c r="W2" s="43"/>
      <c r="X2" s="43"/>
      <c r="Y2" s="43"/>
      <c r="Z2" s="43"/>
    </row>
    <row r="3">
      <c r="A3" s="49"/>
      <c r="B3" s="45">
        <v>2.0</v>
      </c>
      <c r="C3" s="46" t="s">
        <v>140</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141</v>
      </c>
      <c r="D4" s="110"/>
      <c r="E4" s="111">
        <v>173333.0</v>
      </c>
      <c r="F4" s="43"/>
      <c r="G4" s="43"/>
      <c r="H4" s="43"/>
      <c r="I4" s="43"/>
      <c r="J4" s="43"/>
      <c r="K4" s="43"/>
      <c r="L4" s="43"/>
      <c r="M4" s="43"/>
      <c r="N4" s="43"/>
      <c r="O4" s="43"/>
      <c r="P4" s="43"/>
      <c r="Q4" s="43"/>
      <c r="R4" s="43"/>
      <c r="S4" s="43"/>
      <c r="T4" s="43"/>
      <c r="U4" s="43"/>
      <c r="V4" s="43"/>
      <c r="W4" s="43"/>
      <c r="X4" s="43"/>
      <c r="Y4" s="43"/>
      <c r="Z4" s="43"/>
    </row>
    <row r="5">
      <c r="A5" s="49"/>
      <c r="B5" s="45">
        <v>4.0</v>
      </c>
      <c r="C5" s="46" t="s">
        <v>142</v>
      </c>
      <c r="D5" s="112"/>
      <c r="E5" s="111">
        <v>227460.0</v>
      </c>
      <c r="F5" s="43"/>
      <c r="G5" s="43"/>
      <c r="H5" s="43"/>
      <c r="I5" s="43"/>
      <c r="J5" s="43"/>
      <c r="K5" s="43"/>
      <c r="L5" s="43"/>
      <c r="M5" s="43"/>
      <c r="N5" s="43"/>
      <c r="O5" s="43"/>
      <c r="P5" s="43"/>
      <c r="Q5" s="43"/>
      <c r="R5" s="43"/>
      <c r="S5" s="43"/>
      <c r="T5" s="43"/>
      <c r="U5" s="43"/>
      <c r="V5" s="43"/>
      <c r="W5" s="43"/>
      <c r="X5" s="43"/>
      <c r="Y5" s="43"/>
      <c r="Z5" s="43"/>
    </row>
    <row r="6">
      <c r="A6" s="49"/>
      <c r="B6" s="45">
        <v>5.0</v>
      </c>
      <c r="C6" s="51" t="s">
        <v>143</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144</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145</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146</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147</v>
      </c>
      <c r="D10" s="110"/>
      <c r="E10" s="111">
        <v>33073.0</v>
      </c>
      <c r="F10" s="43"/>
      <c r="G10" s="43"/>
      <c r="H10" s="43"/>
      <c r="I10" s="43"/>
      <c r="J10" s="43"/>
      <c r="K10" s="43"/>
      <c r="L10" s="43"/>
      <c r="M10" s="43"/>
      <c r="N10" s="43"/>
      <c r="O10" s="43"/>
      <c r="P10" s="43"/>
      <c r="Q10" s="43"/>
      <c r="R10" s="43"/>
      <c r="S10" s="43"/>
      <c r="T10" s="43"/>
      <c r="U10" s="43"/>
      <c r="V10" s="43"/>
      <c r="W10" s="43"/>
      <c r="X10" s="43"/>
      <c r="Y10" s="43"/>
      <c r="Z10" s="43"/>
    </row>
    <row r="11">
      <c r="A11" s="49"/>
      <c r="B11" s="45" t="s">
        <v>148</v>
      </c>
      <c r="C11" s="46" t="s">
        <v>149</v>
      </c>
      <c r="D11" s="111">
        <v>15221.0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150</v>
      </c>
      <c r="C12" s="46" t="s">
        <v>151</v>
      </c>
      <c r="D12" s="111">
        <v>15221.0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152</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153</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154</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155</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156</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157</v>
      </c>
      <c r="D18" s="113"/>
      <c r="E18" s="114">
        <f>sum(E2:E17)</f>
        <v>1369196</v>
      </c>
      <c r="F18" s="43"/>
      <c r="G18" s="43"/>
      <c r="H18" s="43"/>
      <c r="I18" s="43"/>
      <c r="J18" s="43"/>
      <c r="K18" s="43"/>
      <c r="L18" s="43"/>
      <c r="M18" s="43"/>
      <c r="N18" s="43"/>
      <c r="O18" s="43"/>
      <c r="P18" s="43"/>
      <c r="Q18" s="43"/>
      <c r="R18" s="43"/>
      <c r="S18" s="43"/>
      <c r="T18" s="43"/>
      <c r="U18" s="43"/>
      <c r="V18" s="43"/>
      <c r="W18" s="43"/>
      <c r="X18" s="43"/>
      <c r="Y18" s="43"/>
      <c r="Z18" s="43"/>
    </row>
    <row r="19">
      <c r="A19" s="44" t="s">
        <v>158</v>
      </c>
      <c r="B19" s="115">
        <v>17.0</v>
      </c>
      <c r="C19" s="116" t="s">
        <v>159</v>
      </c>
      <c r="D19" s="117"/>
      <c r="E19" s="111">
        <v>101237.0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160</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161</v>
      </c>
      <c r="D21" s="117"/>
      <c r="E21" s="111">
        <v>47098.0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162</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163</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164</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165</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166</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167</v>
      </c>
      <c r="D27" s="117"/>
      <c r="E27" s="118">
        <v>113810.0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168</v>
      </c>
      <c r="D28" s="125"/>
      <c r="E28" s="126">
        <f>sum(E19:E27)</f>
        <v>262145</v>
      </c>
      <c r="F28" s="43"/>
      <c r="G28" s="43"/>
      <c r="H28" s="43"/>
      <c r="I28" s="43"/>
      <c r="J28" s="43"/>
      <c r="K28" s="43"/>
      <c r="L28" s="43"/>
      <c r="M28" s="43"/>
      <c r="N28" s="43"/>
      <c r="O28" s="43"/>
      <c r="P28" s="43"/>
      <c r="Q28" s="43"/>
      <c r="R28" s="43"/>
      <c r="S28" s="43"/>
      <c r="T28" s="43"/>
      <c r="U28" s="43"/>
      <c r="V28" s="43"/>
      <c r="W28" s="43"/>
      <c r="X28" s="43"/>
      <c r="Y28" s="43"/>
      <c r="Z28" s="43"/>
    </row>
    <row r="29">
      <c r="A29" s="65" t="s">
        <v>169</v>
      </c>
      <c r="B29" s="127"/>
      <c r="C29" s="128" t="s">
        <v>170</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171</v>
      </c>
      <c r="D30" s="117"/>
      <c r="E30" s="111">
        <v>692051.0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172</v>
      </c>
      <c r="D31" s="117"/>
      <c r="E31" s="111">
        <v>415000.0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173</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174</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175</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176</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177</v>
      </c>
      <c r="D36" s="131"/>
      <c r="E36" s="126">
        <f>sum(E30:E35)</f>
        <v>1107051</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178</v>
      </c>
      <c r="D37" s="135"/>
      <c r="E37" s="136">
        <f>E36+E28</f>
        <v>1369196</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18 REASONS</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179</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180</v>
      </c>
      <c r="C3" s="144" t="s">
        <v>181</v>
      </c>
      <c r="D3" s="145">
        <f>'Expenses 2022'!C40</f>
        <v>2328896</v>
      </c>
      <c r="E3" s="146"/>
      <c r="F3" s="43"/>
      <c r="G3" s="43"/>
      <c r="H3" s="43"/>
      <c r="I3" s="43"/>
      <c r="J3" s="43"/>
      <c r="K3" s="43"/>
      <c r="L3" s="43"/>
      <c r="M3" s="43"/>
      <c r="N3" s="43"/>
      <c r="O3" s="43"/>
      <c r="P3" s="43"/>
      <c r="Q3" s="43"/>
      <c r="R3" s="43"/>
      <c r="S3" s="43"/>
      <c r="T3" s="43"/>
      <c r="U3" s="43"/>
      <c r="V3" s="43"/>
      <c r="W3" s="43"/>
      <c r="X3" s="43"/>
      <c r="Y3" s="43"/>
    </row>
    <row r="4">
      <c r="A4" s="138"/>
      <c r="B4" s="49"/>
      <c r="C4" s="144" t="s">
        <v>182</v>
      </c>
      <c r="D4" s="145">
        <f>'Expenses 2022'!C31</f>
        <v>0</v>
      </c>
      <c r="E4" s="146"/>
      <c r="F4" s="43"/>
      <c r="G4" s="43"/>
      <c r="H4" s="43"/>
      <c r="I4" s="43"/>
      <c r="J4" s="43"/>
      <c r="K4" s="43"/>
      <c r="L4" s="43"/>
      <c r="M4" s="43"/>
      <c r="N4" s="43"/>
      <c r="O4" s="43"/>
      <c r="P4" s="43"/>
      <c r="Q4" s="43"/>
      <c r="R4" s="43"/>
      <c r="S4" s="43"/>
      <c r="T4" s="43"/>
      <c r="U4" s="43"/>
      <c r="V4" s="43"/>
      <c r="W4" s="43"/>
      <c r="X4" s="43"/>
      <c r="Y4" s="43"/>
    </row>
    <row r="5">
      <c r="A5" s="138"/>
      <c r="B5" s="49"/>
      <c r="C5" s="144" t="s">
        <v>183</v>
      </c>
      <c r="D5" s="145">
        <f>D3-D4</f>
        <v>2328896</v>
      </c>
      <c r="E5" s="146"/>
      <c r="F5" s="43"/>
      <c r="G5" s="43"/>
      <c r="H5" s="43"/>
      <c r="I5" s="43"/>
      <c r="J5" s="43"/>
      <c r="K5" s="43"/>
      <c r="L5" s="43"/>
      <c r="M5" s="43"/>
      <c r="N5" s="43"/>
      <c r="O5" s="43"/>
      <c r="P5" s="43"/>
      <c r="Q5" s="43"/>
      <c r="R5" s="43"/>
      <c r="S5" s="43"/>
      <c r="T5" s="43"/>
      <c r="U5" s="43"/>
      <c r="V5" s="43"/>
      <c r="W5" s="43"/>
      <c r="X5" s="43"/>
      <c r="Y5" s="43"/>
    </row>
    <row r="6">
      <c r="A6" s="138"/>
      <c r="B6" s="49"/>
      <c r="C6" s="144" t="s">
        <v>184</v>
      </c>
      <c r="D6" s="145">
        <f>D5/12</f>
        <v>194074.6667</v>
      </c>
      <c r="E6" s="146"/>
      <c r="F6" s="43"/>
      <c r="G6" s="43"/>
      <c r="H6" s="43"/>
      <c r="I6" s="43"/>
      <c r="J6" s="43"/>
      <c r="K6" s="43"/>
      <c r="L6" s="43"/>
      <c r="M6" s="43"/>
      <c r="N6" s="43"/>
      <c r="O6" s="43"/>
      <c r="P6" s="43"/>
      <c r="Q6" s="43"/>
      <c r="R6" s="43"/>
      <c r="S6" s="43"/>
      <c r="T6" s="43"/>
      <c r="U6" s="43"/>
      <c r="V6" s="43"/>
      <c r="W6" s="43"/>
      <c r="X6" s="43"/>
      <c r="Y6" s="43"/>
    </row>
    <row r="7">
      <c r="A7" s="138"/>
      <c r="B7" s="49"/>
      <c r="C7" s="144" t="s">
        <v>185</v>
      </c>
      <c r="D7" s="75">
        <f>'Balance Sheet 2022'!E2+'Balance Sheet 2022'!E3</f>
        <v>935330</v>
      </c>
      <c r="E7" s="146"/>
      <c r="F7" s="43"/>
      <c r="G7" s="43"/>
      <c r="H7" s="43"/>
      <c r="I7" s="43"/>
      <c r="J7" s="43"/>
      <c r="K7" s="43"/>
      <c r="L7" s="43"/>
      <c r="M7" s="43"/>
      <c r="N7" s="43"/>
      <c r="O7" s="43"/>
      <c r="P7" s="43"/>
      <c r="Q7" s="43"/>
      <c r="R7" s="43"/>
      <c r="S7" s="43"/>
      <c r="T7" s="43"/>
      <c r="U7" s="43"/>
      <c r="V7" s="43"/>
      <c r="W7" s="43"/>
      <c r="X7" s="43"/>
      <c r="Y7" s="43"/>
    </row>
    <row r="8">
      <c r="A8" s="138"/>
      <c r="B8" s="49"/>
      <c r="C8" s="147" t="s">
        <v>179</v>
      </c>
      <c r="D8" s="148">
        <f>D7/D6</f>
        <v>4.819433757</v>
      </c>
      <c r="E8" s="149" t="s">
        <v>186</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187</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188</v>
      </c>
      <c r="C11" s="144" t="s">
        <v>189</v>
      </c>
      <c r="D11" s="75">
        <f>'Balance Sheet 2022'!E30</f>
        <v>692051</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190</v>
      </c>
      <c r="D12" s="75">
        <f>'Expenses 2022'!C40</f>
        <v>2328896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191</v>
      </c>
      <c r="D13" s="145">
        <f>D12/12</f>
        <v>194074.6667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187</v>
      </c>
      <c r="D14" s="148">
        <f>D11/D13</f>
        <v>3.565900753</v>
      </c>
      <c r="E14" s="149" t="s">
        <v>186</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192</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193</v>
      </c>
      <c r="C17" s="144" t="s">
        <v>194</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190</v>
      </c>
      <c r="D18" s="75">
        <f>'Expenses 2022'!C40</f>
        <v>2328896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191</v>
      </c>
      <c r="D19" s="145">
        <f>D18/12</f>
        <v>194074.6667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195</v>
      </c>
      <c r="D20" s="148">
        <f>D17/D19</f>
        <v>0</v>
      </c>
      <c r="E20" s="149" t="s">
        <v>186</v>
      </c>
      <c r="F20" s="43"/>
      <c r="G20" s="43"/>
      <c r="H20" s="43"/>
      <c r="I20" s="43"/>
      <c r="J20" s="43"/>
      <c r="K20" s="43"/>
      <c r="L20" s="43"/>
      <c r="M20" s="43"/>
      <c r="N20" s="43"/>
      <c r="O20" s="43"/>
      <c r="P20" s="43"/>
      <c r="Q20" s="43"/>
      <c r="R20" s="43"/>
      <c r="S20" s="43"/>
      <c r="T20" s="43"/>
      <c r="U20" s="43"/>
      <c r="V20" s="43"/>
      <c r="W20" s="43"/>
      <c r="X20" s="43"/>
      <c r="Y20" s="43"/>
    </row>
    <row r="21">
      <c r="A21" s="138"/>
      <c r="B21" s="49"/>
      <c r="C21" s="153" t="s">
        <v>196</v>
      </c>
      <c r="D21" s="154">
        <f>D20+D8</f>
        <v>4.819433757</v>
      </c>
      <c r="E21" s="155" t="s">
        <v>186</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197</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198</v>
      </c>
      <c r="C24" s="159"/>
      <c r="D24" s="160">
        <f>max('Revenues 2022'!E2:E7,'Revenues 2022'!F10:F15)</f>
        <v>555886</v>
      </c>
      <c r="E24" s="161" t="s">
        <v>199</v>
      </c>
      <c r="F24" s="43"/>
      <c r="G24" s="43"/>
      <c r="H24" s="43"/>
      <c r="I24" s="43"/>
      <c r="J24" s="43"/>
      <c r="K24" s="43"/>
      <c r="L24" s="43"/>
      <c r="M24" s="43"/>
      <c r="N24" s="43"/>
      <c r="O24" s="43"/>
      <c r="P24" s="43"/>
      <c r="Q24" s="43"/>
      <c r="R24" s="43"/>
      <c r="S24" s="43"/>
      <c r="T24" s="43"/>
      <c r="U24" s="43"/>
      <c r="V24" s="43"/>
      <c r="W24" s="43"/>
      <c r="X24" s="43"/>
      <c r="Y24" s="43"/>
    </row>
    <row r="25">
      <c r="A25" s="138"/>
      <c r="B25" s="49"/>
      <c r="C25" s="144" t="s">
        <v>200</v>
      </c>
      <c r="D25" s="145">
        <f>'Revenues 2022'!F44</f>
        <v>1848187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197</v>
      </c>
      <c r="D26" s="162">
        <f>D24/D25</f>
        <v>0.3007736771</v>
      </c>
      <c r="E26" s="149" t="s">
        <v>201</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202</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203</v>
      </c>
      <c r="C29" s="144" t="s">
        <v>204</v>
      </c>
      <c r="D29" s="75">
        <f>SUM('Expenses 2022'!C7:C9)</f>
        <v>1229875</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205</v>
      </c>
      <c r="D30" s="75">
        <f>SUM('Expenses 2022'!C10:C12)</f>
        <v>229304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206</v>
      </c>
      <c r="D31" s="75">
        <f>sum(D29:D30)</f>
        <v>1459179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181</v>
      </c>
      <c r="D32" s="75">
        <f>'Expenses 2022'!C40</f>
        <v>2328896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207</v>
      </c>
      <c r="D33" s="162">
        <f>D31/D32</f>
        <v>0.6265539552</v>
      </c>
      <c r="E33" s="149" t="s">
        <v>208</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209</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210</v>
      </c>
      <c r="C36" s="144" t="s">
        <v>211</v>
      </c>
      <c r="D36" s="75">
        <f>SUM('Expenses 2022'!C10:C11)</f>
        <v>134960</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204</v>
      </c>
      <c r="D37" s="75">
        <f>SUM('Expenses 2022'!C7:C9)</f>
        <v>1229875</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209</v>
      </c>
      <c r="D38" s="162">
        <f>D36/D37</f>
        <v>0.1097347291</v>
      </c>
      <c r="E38" s="149" t="s">
        <v>212</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213</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214</v>
      </c>
      <c r="C41" s="147" t="s">
        <v>215</v>
      </c>
      <c r="D41" s="75">
        <f>'Expenses 2022'!D40</f>
        <v>1759797</v>
      </c>
      <c r="E41" s="164">
        <f t="shared" ref="E41:E44" si="1">D41/$D$44</f>
        <v>0.7556357175</v>
      </c>
      <c r="F41" s="43"/>
      <c r="G41" s="43"/>
      <c r="H41" s="43"/>
      <c r="I41" s="43"/>
      <c r="J41" s="43"/>
      <c r="K41" s="43"/>
      <c r="L41" s="43"/>
      <c r="M41" s="43"/>
      <c r="N41" s="43"/>
      <c r="O41" s="43"/>
      <c r="P41" s="43"/>
      <c r="Q41" s="43"/>
      <c r="R41" s="43"/>
      <c r="S41" s="43"/>
      <c r="T41" s="43"/>
      <c r="U41" s="43"/>
      <c r="V41" s="43"/>
      <c r="W41" s="43"/>
      <c r="X41" s="43"/>
      <c r="Y41" s="43"/>
    </row>
    <row r="42">
      <c r="A42" s="138"/>
      <c r="B42" s="49"/>
      <c r="C42" s="147" t="s">
        <v>216</v>
      </c>
      <c r="D42" s="145">
        <f>'Expenses 2022'!E40</f>
        <v>203946</v>
      </c>
      <c r="E42" s="164">
        <f t="shared" si="1"/>
        <v>0.08757196543</v>
      </c>
      <c r="F42" s="43"/>
      <c r="G42" s="43"/>
      <c r="H42" s="43"/>
      <c r="I42" s="43"/>
      <c r="J42" s="43"/>
      <c r="K42" s="43"/>
      <c r="L42" s="43"/>
      <c r="M42" s="43"/>
      <c r="N42" s="43"/>
      <c r="O42" s="43"/>
      <c r="P42" s="43"/>
      <c r="Q42" s="43"/>
      <c r="R42" s="43"/>
      <c r="S42" s="43"/>
      <c r="T42" s="43"/>
      <c r="U42" s="43"/>
      <c r="V42" s="43"/>
      <c r="W42" s="43"/>
      <c r="X42" s="43"/>
      <c r="Y42" s="43"/>
    </row>
    <row r="43">
      <c r="A43" s="138"/>
      <c r="B43" s="49"/>
      <c r="C43" s="147" t="s">
        <v>217</v>
      </c>
      <c r="D43" s="145">
        <f>'Expenses 2022'!F40</f>
        <v>365153</v>
      </c>
      <c r="E43" s="164">
        <f t="shared" si="1"/>
        <v>0.156792317</v>
      </c>
      <c r="F43" s="43"/>
      <c r="G43" s="43"/>
      <c r="H43" s="43"/>
      <c r="I43" s="43"/>
      <c r="J43" s="43"/>
      <c r="K43" s="43"/>
      <c r="L43" s="43"/>
      <c r="M43" s="43"/>
      <c r="N43" s="43"/>
      <c r="O43" s="43"/>
      <c r="P43" s="43"/>
      <c r="Q43" s="43"/>
      <c r="R43" s="43"/>
      <c r="S43" s="43"/>
      <c r="T43" s="43"/>
      <c r="U43" s="43"/>
      <c r="V43" s="43"/>
      <c r="W43" s="43"/>
      <c r="X43" s="43"/>
      <c r="Y43" s="43"/>
    </row>
    <row r="44">
      <c r="A44" s="138"/>
      <c r="B44" s="49"/>
      <c r="C44" s="144" t="s">
        <v>181</v>
      </c>
      <c r="D44" s="145">
        <f>sum(D41:D43)</f>
        <v>2328896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218</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219</v>
      </c>
      <c r="C47" s="144" t="s">
        <v>220</v>
      </c>
      <c r="D47" s="145">
        <f>'Revenues 2022'!F9</f>
        <v>1416457</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221</v>
      </c>
      <c r="D48" s="145">
        <f>'Expenses 2022'!F40</f>
        <v>365153</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222</v>
      </c>
      <c r="D49" s="165">
        <f>if(D48=0, "$0",D47/D48)</f>
        <v>3.879078085</v>
      </c>
      <c r="E49" s="149" t="s">
        <v>223</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224</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225</v>
      </c>
      <c r="C52" s="144" t="s">
        <v>226</v>
      </c>
      <c r="D52" s="145">
        <f>sum('Balance Sheet 2022'!E2:E10)</f>
        <v>1369196</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227</v>
      </c>
      <c r="D53" s="145">
        <f>sum('Balance Sheet 2022'!E19:E22)</f>
        <v>148335</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228</v>
      </c>
      <c r="D54" s="167">
        <f>D52/D53</f>
        <v>9.230431119</v>
      </c>
      <c r="E54" s="149" t="s">
        <v>229</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230</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231</v>
      </c>
      <c r="C57" s="144" t="s">
        <v>232</v>
      </c>
      <c r="D57" s="145">
        <f>sum('Balance Sheet 2022'!E25:E26)</f>
        <v>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233</v>
      </c>
      <c r="D58" s="145">
        <f>'Balance Sheet 2022'!E18</f>
        <v>1369196</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234</v>
      </c>
      <c r="D59" s="168">
        <f>D57/D58</f>
        <v>0</v>
      </c>
      <c r="E59" s="149" t="s">
        <v>235</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18 REASONS</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7020.0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327721.0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1018912.0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569553.0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73955.0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1923206</v>
      </c>
      <c r="G9" s="58"/>
      <c r="H9" s="58"/>
      <c r="I9" s="58"/>
      <c r="J9" s="58"/>
      <c r="K9" s="58"/>
      <c r="L9" s="58"/>
      <c r="M9" s="58"/>
      <c r="N9" s="58"/>
      <c r="O9" s="58"/>
      <c r="P9" s="58"/>
      <c r="Q9" s="58"/>
      <c r="R9" s="58"/>
      <c r="S9" s="58"/>
      <c r="T9" s="58"/>
      <c r="U9" s="58"/>
      <c r="V9" s="58"/>
      <c r="W9" s="58"/>
      <c r="X9" s="58"/>
      <c r="Y9" s="58"/>
      <c r="Z9" s="58"/>
    </row>
    <row r="10">
      <c r="A10" s="44" t="s">
        <v>62</v>
      </c>
      <c r="B10" s="59" t="s">
        <v>63</v>
      </c>
      <c r="C10" s="60" t="s">
        <v>236</v>
      </c>
      <c r="D10" s="15"/>
      <c r="E10" s="15"/>
      <c r="F10" s="48">
        <v>396490.0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237</v>
      </c>
      <c r="D11" s="61"/>
      <c r="E11" s="61"/>
      <c r="F11" s="62">
        <v>152653.0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t="s">
        <v>238</v>
      </c>
      <c r="D12" s="61"/>
      <c r="E12" s="61"/>
      <c r="F12" s="62">
        <v>191719.0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740862</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8885.0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38700.0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58718.0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-20018</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83" t="s">
        <v>240</v>
      </c>
      <c r="D39" s="74"/>
      <c r="E39" s="48">
        <v>62546.0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121</v>
      </c>
      <c r="D40" s="74"/>
      <c r="E40" s="48">
        <v>4148.0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66694</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2719629</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18 REASONS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40000</v>
      </c>
      <c r="D3" s="99">
        <v>40000.0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136064</v>
      </c>
      <c r="D7" s="99">
        <v>0.0</v>
      </c>
      <c r="E7" s="99">
        <v>68032.0</v>
      </c>
      <c r="F7" s="99">
        <v>68032.0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1349495</v>
      </c>
      <c r="D9" s="99">
        <v>1147372.0</v>
      </c>
      <c r="E9" s="99">
        <v>50123.0</v>
      </c>
      <c r="F9" s="99">
        <v>152000.0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40062</v>
      </c>
      <c r="D10" s="99">
        <v>31940.0</v>
      </c>
      <c r="E10" s="99">
        <v>1500.0</v>
      </c>
      <c r="F10" s="99">
        <v>6622.0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108667</v>
      </c>
      <c r="D11" s="99">
        <v>81466.0</v>
      </c>
      <c r="E11" s="99">
        <v>14582.0</v>
      </c>
      <c r="F11" s="99">
        <v>12619.0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115218</v>
      </c>
      <c r="D12" s="99">
        <v>82500.0</v>
      </c>
      <c r="E12" s="99">
        <v>9198.0</v>
      </c>
      <c r="F12" s="99">
        <v>23520.0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45441</v>
      </c>
      <c r="D16" s="99">
        <v>0.0</v>
      </c>
      <c r="E16" s="99">
        <v>45441.0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14055</v>
      </c>
      <c r="D18" s="99">
        <v>0.0</v>
      </c>
      <c r="E18" s="99">
        <v>0.0</v>
      </c>
      <c r="F18" s="99">
        <v>14055.0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357078</v>
      </c>
      <c r="D20" s="99">
        <v>329028.0</v>
      </c>
      <c r="E20" s="99">
        <v>27791.0</v>
      </c>
      <c r="F20" s="99">
        <v>259.0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30888</v>
      </c>
      <c r="D21" s="99">
        <v>0.0</v>
      </c>
      <c r="E21" s="99">
        <v>3550.0</v>
      </c>
      <c r="F21" s="99">
        <v>27338.0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51571</v>
      </c>
      <c r="D22" s="99">
        <v>25800.0</v>
      </c>
      <c r="E22" s="99">
        <v>8736.0</v>
      </c>
      <c r="F22" s="99">
        <v>17035.0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41298</v>
      </c>
      <c r="D23" s="99">
        <v>3363.0</v>
      </c>
      <c r="E23" s="99">
        <v>36713.0</v>
      </c>
      <c r="F23" s="99">
        <v>1222.0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94995</v>
      </c>
      <c r="D25" s="99">
        <v>37116.0</v>
      </c>
      <c r="E25" s="99">
        <v>57759.0</v>
      </c>
      <c r="F25" s="99">
        <v>120.0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77525</v>
      </c>
      <c r="D26" s="99">
        <v>63178.0</v>
      </c>
      <c r="E26" s="99">
        <v>11777.0</v>
      </c>
      <c r="F26" s="99">
        <v>2570.0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0</v>
      </c>
      <c r="D29" s="99">
        <v>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0</v>
      </c>
      <c r="D31" s="99">
        <v>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10037</v>
      </c>
      <c r="D32" s="99">
        <v>7801.0</v>
      </c>
      <c r="E32" s="99">
        <v>770.0</v>
      </c>
      <c r="F32" s="99">
        <v>1466.0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46" t="s">
        <v>241</v>
      </c>
      <c r="C34" s="98">
        <f t="shared" si="1"/>
        <v>404913</v>
      </c>
      <c r="D34" s="99">
        <v>404913.0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134</v>
      </c>
      <c r="C35" s="98">
        <f t="shared" si="1"/>
        <v>41800</v>
      </c>
      <c r="D35" s="99">
        <v>41800.0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242</v>
      </c>
      <c r="C36" s="98">
        <f t="shared" si="1"/>
        <v>13455</v>
      </c>
      <c r="D36" s="99">
        <v>13455.0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133</v>
      </c>
      <c r="C37" s="98">
        <f t="shared" si="1"/>
        <v>1035</v>
      </c>
      <c r="D37" s="99">
        <v>1035.0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136</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137</v>
      </c>
      <c r="C40" s="103">
        <f t="shared" ref="C40:F40" si="2">sum(C3:C39)</f>
        <v>2973597</v>
      </c>
      <c r="D40" s="103">
        <f t="shared" si="2"/>
        <v>2310767</v>
      </c>
      <c r="E40" s="103">
        <f t="shared" si="2"/>
        <v>335972</v>
      </c>
      <c r="F40" s="103">
        <f t="shared" si="2"/>
        <v>326858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18 REASONS</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138</v>
      </c>
      <c r="B2" s="45">
        <v>1.0</v>
      </c>
      <c r="C2" s="46" t="s">
        <v>139</v>
      </c>
      <c r="D2" s="110"/>
      <c r="E2" s="111">
        <v>131224.0</v>
      </c>
      <c r="F2" s="43"/>
      <c r="G2" s="43"/>
      <c r="H2" s="43"/>
      <c r="I2" s="43"/>
      <c r="J2" s="43"/>
      <c r="K2" s="43"/>
      <c r="L2" s="43"/>
      <c r="M2" s="43"/>
      <c r="N2" s="43"/>
      <c r="O2" s="43"/>
      <c r="P2" s="43"/>
      <c r="Q2" s="43"/>
      <c r="R2" s="43"/>
      <c r="S2" s="43"/>
      <c r="T2" s="43"/>
      <c r="U2" s="43"/>
      <c r="V2" s="43"/>
      <c r="W2" s="43"/>
      <c r="X2" s="43"/>
      <c r="Y2" s="43"/>
      <c r="Z2" s="43"/>
    </row>
    <row r="3">
      <c r="A3" s="49"/>
      <c r="B3" s="45">
        <v>2.0</v>
      </c>
      <c r="C3" s="46" t="s">
        <v>140</v>
      </c>
      <c r="D3" s="112"/>
      <c r="E3" s="111">
        <v>508060.0</v>
      </c>
      <c r="F3" s="43"/>
      <c r="G3" s="43"/>
      <c r="H3" s="43"/>
      <c r="I3" s="43"/>
      <c r="J3" s="43"/>
      <c r="K3" s="43"/>
      <c r="L3" s="43"/>
      <c r="M3" s="43"/>
      <c r="N3" s="43"/>
      <c r="O3" s="43"/>
      <c r="P3" s="43"/>
      <c r="Q3" s="43"/>
      <c r="R3" s="43"/>
      <c r="S3" s="43"/>
      <c r="T3" s="43"/>
      <c r="U3" s="43"/>
      <c r="V3" s="43"/>
      <c r="W3" s="43"/>
      <c r="X3" s="43"/>
      <c r="Y3" s="43"/>
      <c r="Z3" s="43"/>
    </row>
    <row r="4">
      <c r="A4" s="49"/>
      <c r="B4" s="45">
        <v>3.0</v>
      </c>
      <c r="C4" s="46" t="s">
        <v>141</v>
      </c>
      <c r="D4" s="110"/>
      <c r="E4" s="111">
        <v>103510.0</v>
      </c>
      <c r="F4" s="43"/>
      <c r="G4" s="43"/>
      <c r="H4" s="43"/>
      <c r="I4" s="43"/>
      <c r="J4" s="43"/>
      <c r="K4" s="43"/>
      <c r="L4" s="43"/>
      <c r="M4" s="43"/>
      <c r="N4" s="43"/>
      <c r="O4" s="43"/>
      <c r="P4" s="43"/>
      <c r="Q4" s="43"/>
      <c r="R4" s="43"/>
      <c r="S4" s="43"/>
      <c r="T4" s="43"/>
      <c r="U4" s="43"/>
      <c r="V4" s="43"/>
      <c r="W4" s="43"/>
      <c r="X4" s="43"/>
      <c r="Y4" s="43"/>
      <c r="Z4" s="43"/>
    </row>
    <row r="5">
      <c r="A5" s="49"/>
      <c r="B5" s="45">
        <v>4.0</v>
      </c>
      <c r="C5" s="46" t="s">
        <v>142</v>
      </c>
      <c r="D5" s="112"/>
      <c r="E5" s="111">
        <v>393831.0</v>
      </c>
      <c r="F5" s="43"/>
      <c r="G5" s="43"/>
      <c r="H5" s="43"/>
      <c r="I5" s="43"/>
      <c r="J5" s="43"/>
      <c r="K5" s="43"/>
      <c r="L5" s="43"/>
      <c r="M5" s="43"/>
      <c r="N5" s="43"/>
      <c r="O5" s="43"/>
      <c r="P5" s="43"/>
      <c r="Q5" s="43"/>
      <c r="R5" s="43"/>
      <c r="S5" s="43"/>
      <c r="T5" s="43"/>
      <c r="U5" s="43"/>
      <c r="V5" s="43"/>
      <c r="W5" s="43"/>
      <c r="X5" s="43"/>
      <c r="Y5" s="43"/>
      <c r="Z5" s="43"/>
    </row>
    <row r="6">
      <c r="A6" s="49"/>
      <c r="B6" s="45">
        <v>5.0</v>
      </c>
      <c r="C6" s="51" t="s">
        <v>143</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144</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145</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146</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147</v>
      </c>
      <c r="D10" s="110"/>
      <c r="E10" s="111">
        <v>15987.0</v>
      </c>
      <c r="F10" s="43"/>
      <c r="G10" s="43"/>
      <c r="H10" s="43"/>
      <c r="I10" s="43"/>
      <c r="J10" s="43"/>
      <c r="K10" s="43"/>
      <c r="L10" s="43"/>
      <c r="M10" s="43"/>
      <c r="N10" s="43"/>
      <c r="O10" s="43"/>
      <c r="P10" s="43"/>
      <c r="Q10" s="43"/>
      <c r="R10" s="43"/>
      <c r="S10" s="43"/>
      <c r="T10" s="43"/>
      <c r="U10" s="43"/>
      <c r="V10" s="43"/>
      <c r="W10" s="43"/>
      <c r="X10" s="43"/>
      <c r="Y10" s="43"/>
      <c r="Z10" s="43"/>
    </row>
    <row r="11">
      <c r="A11" s="49"/>
      <c r="B11" s="45" t="s">
        <v>148</v>
      </c>
      <c r="C11" s="46" t="s">
        <v>149</v>
      </c>
      <c r="D11" s="111">
        <v>0.0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150</v>
      </c>
      <c r="C12" s="46" t="s">
        <v>151</v>
      </c>
      <c r="D12" s="111">
        <v>0.0</v>
      </c>
      <c r="E12" s="108">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152</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153</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154</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155</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156</v>
      </c>
      <c r="D17" s="112"/>
      <c r="E17" s="111">
        <v>77615.0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157</v>
      </c>
      <c r="D18" s="113"/>
      <c r="E18" s="114">
        <f>sum(E2:E17)</f>
        <v>1230227</v>
      </c>
      <c r="F18" s="43"/>
      <c r="G18" s="43"/>
      <c r="H18" s="43"/>
      <c r="I18" s="43"/>
      <c r="J18" s="43"/>
      <c r="K18" s="43"/>
      <c r="L18" s="43"/>
      <c r="M18" s="43"/>
      <c r="N18" s="43"/>
      <c r="O18" s="43"/>
      <c r="P18" s="43"/>
      <c r="Q18" s="43"/>
      <c r="R18" s="43"/>
      <c r="S18" s="43"/>
      <c r="T18" s="43"/>
      <c r="U18" s="43"/>
      <c r="V18" s="43"/>
      <c r="W18" s="43"/>
      <c r="X18" s="43"/>
      <c r="Y18" s="43"/>
      <c r="Z18" s="43"/>
    </row>
    <row r="19">
      <c r="A19" s="44" t="s">
        <v>158</v>
      </c>
      <c r="B19" s="115">
        <v>17.0</v>
      </c>
      <c r="C19" s="116" t="s">
        <v>159</v>
      </c>
      <c r="D19" s="117"/>
      <c r="E19" s="111">
        <v>219303.0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160</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161</v>
      </c>
      <c r="D21" s="117"/>
      <c r="E21" s="111">
        <v>78996.0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162</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163</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164</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165</v>
      </c>
      <c r="D25" s="121"/>
      <c r="E25" s="118">
        <v>0.0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166</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167</v>
      </c>
      <c r="D27" s="117"/>
      <c r="E27" s="118">
        <v>78845.0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168</v>
      </c>
      <c r="D28" s="125"/>
      <c r="E28" s="126">
        <f>sum(E19:E27)</f>
        <v>377144</v>
      </c>
      <c r="F28" s="43"/>
      <c r="G28" s="43"/>
      <c r="H28" s="43"/>
      <c r="I28" s="43"/>
      <c r="J28" s="43"/>
      <c r="K28" s="43"/>
      <c r="L28" s="43"/>
      <c r="M28" s="43"/>
      <c r="N28" s="43"/>
      <c r="O28" s="43"/>
      <c r="P28" s="43"/>
      <c r="Q28" s="43"/>
      <c r="R28" s="43"/>
      <c r="S28" s="43"/>
      <c r="T28" s="43"/>
      <c r="U28" s="43"/>
      <c r="V28" s="43"/>
      <c r="W28" s="43"/>
      <c r="X28" s="43"/>
      <c r="Y28" s="43"/>
      <c r="Z28" s="43"/>
    </row>
    <row r="29">
      <c r="A29" s="65" t="s">
        <v>169</v>
      </c>
      <c r="B29" s="127"/>
      <c r="C29" s="128" t="s">
        <v>170</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171</v>
      </c>
      <c r="D30" s="117"/>
      <c r="E30" s="111">
        <v>616083.0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172</v>
      </c>
      <c r="D31" s="117"/>
      <c r="E31" s="111">
        <v>237000.0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173</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174</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175</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176</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177</v>
      </c>
      <c r="D36" s="131"/>
      <c r="E36" s="126">
        <f>sum(E30:E35)</f>
        <v>853083</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178</v>
      </c>
      <c r="D37" s="135"/>
      <c r="E37" s="136">
        <f>E36+E28</f>
        <v>1230227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