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<sst xmlns="http://schemas.openxmlformats.org/spreadsheetml/2006/main" count="866" uniqueCount="249">
  <si>
    <t>COMMUNITY FOUNDATION FOR GREATER ATLANTA</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</si>
  <si>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</si>
  <si>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</si>
  <si>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</si>
  <si>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</si>
  <si>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</si>
  <si>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</si>
  <si>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</si>
  <si>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</si>
  <si>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</si>
  <si>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</si>
  <si>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</si>
  <si>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</si>
  <si>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</si>
  <si>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</si>
  <si>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</si>
  <si>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</si>
  <si>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</si>
  <si>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</si>
  <si>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</si>
  <si>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</si>
  <si>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</si>
  <si>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</si>
  <si>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</si>
  <si>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</si>
  <si>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</si>
  <si>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</si>
  <si>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</si>
  <si>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</si>
  <si>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</si>
  <si>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</si>
  <si>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</si>
  <si>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</si>
  <si>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</si>
  <si>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</si>
  <si>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</si>
  <si>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</si>
  <si>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</si>
  <si>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</si>
  <si>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</si>
  <si>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</si>
  <si>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</si>
  <si>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</si>
  <si>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</si>
  <si>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</si>
  <si>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</si>
  <si>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</si>
  <si>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</si>
  <si>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</si>
  <si>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</si>
  <si>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</si>
  <si>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</si>
  <si>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</si>
  <si>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</si>
  <si>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</si>
  <si>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</si>
  <si>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</si>
  <si>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</si>
  <si>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</si>
  <si>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</si>
  <si>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</si>
  <si>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</si>
  <si>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</si>
  <si>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</si>
  <si>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CFGA ASSET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</si>
  <si>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</si>
  <si>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</si>
  <si>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</si>
  <si>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</si>
  <si>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</si>
  <si>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</si>
  <si>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</si>
  <si>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</si>
  <si>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</si>
  <si>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</si>
  <si>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</si>
  <si>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</si>
  <si>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</si>
  <si>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</si>
  <si>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</si>
  <si>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</si>
  <si>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</si>
  <si>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</si>
  <si>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</si>
  <si>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</si>
  <si>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</si>
  <si>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</si>
  <si>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</si>
  <si>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</si>
  <si>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</si>
  <si>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</si>
  <si>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</si>
  <si>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</si>
  <si>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</si>
  <si>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</si>
  <si>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</si>
  <si>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</si>
  <si>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MISCELLANEOUS REVENUE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</si>
  <si>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</si>
  <si>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</si>
  <si>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</si>
  <si>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</si>
  <si>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</si>
  <si>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</si>
  <si>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</si>
  <si>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</si>
  <si>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</si>
  <si>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</si>
  <si>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</si>
  <si>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</si>
  <si>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</si>
  <si>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</si>
  <si>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</si>
  <si>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</si>
  <si>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</si>
  <si>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</si>
  <si>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</si>
  <si>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</si>
  <si>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</si>
  <si>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</si>
  <si>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</si>
  <si>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</si>
  <si>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</si>
  <si>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</si>
  <si>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</si>
  <si>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</si>
  <si>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</si>
  <si>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</si>
  <si>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</si>
  <si>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</si>
  <si>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</si>
  <si>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</si>
  <si>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</si>
  <si>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</si>
  <si>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</si>
  <si>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UBIT FEDERAL &amp; STATE TA</t>
  </si>
  <si>
    <t>DUES/MEMBERSHIPS/SUBSCR</t>
  </si>
  <si>
    <t>ADVISOR AND DONOR DEVEL</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</si>
  <si>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</si>
  <si>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</si>
  <si>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</si>
  <si>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</si>
  <si>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</si>
  <si>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</si>
  <si>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</si>
  <si>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</si>
  <si>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</si>
  <si>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</si>
  <si>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</si>
  <si>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</si>
  <si>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</si>
  <si>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</si>
  <si>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</si>
  <si>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</si>
  <si>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</si>
  <si>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</si>
  <si>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</si>
  <si>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</si>
  <si>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</si>
  <si>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</si>
  <si>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</si>
  <si>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</si>
  <si>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</si>
  <si>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</si>
  <si>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</si>
  <si>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</si>
  <si>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</si>
  <si>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</si>
  <si>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</si>
  <si>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</si>
  <si>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</si>
  <si>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</si>
  <si>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</si>
  <si>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</si>
  <si>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</si>
  <si>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</si>
  <si>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</si>
  <si>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</si>
  <si>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</si>
  <si>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</si>
  <si>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</si>
  <si>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</si>
  <si>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</si>
  <si>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</si>
  <si>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</si>
  <si>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</si>
  <si>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</si>
  <si>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</si>
  <si>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</si>
  <si>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</si>
  <si>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</si>
  <si>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</si>
  <si>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</si>
  <si>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</si>
  <si>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</si>
  <si>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</si>
  <si>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</si>
  <si>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</si>
  <si>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</si>
  <si>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</si>
  <si>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</si>
  <si>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</si>
  <si>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</si>
  <si>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</si>
  <si>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</si>
  <si>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</si>
  <si>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</si>
  <si>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</si>
  <si>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</si>
  <si>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</si>
  <si>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</si>
  <si>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</si>
  <si>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</si>
  <si>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</si>
  <si>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</si>
  <si>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</si>
  <si>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</si>
  <si>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</si>
  <si>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</si>
  <si>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</si>
  <si>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</si>
  <si>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</si>
  <si>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</si>
  <si>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</si>
  <si>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</si>
  <si>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</si>
  <si>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</si>
  <si>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</si>
  <si>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</si>
  <si>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</si>
  <si>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</si>
  <si>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</si>
  <si>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</si>
  <si>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</si>
  <si>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</si>
  <si>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</si>
  <si>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</si>
  <si>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</si>
  <si>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</si>
  <si>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t xml:space="preserve"> ADVISOR AND DONOR DEVEL</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</si>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</sst>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COMMUNITY FOUNDATION FOR GREATER ATLANTA</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2022'!C40</f>
        <v>207338080</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2022'!C31</f>
        <v>93726</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207244354</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17270362.83</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2022'!E2+'Balance Sheet 2022'!E3</f>
        <v>9168336</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0.5308710702</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2022'!E30</f>
        <v>976454004</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2022'!C40</f>
        <v>207338080</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17278173.33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56.51372892</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2022'!E13:E15)</f>
        <v>936819065</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2022'!C40</f>
        <v>207338080</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17278173.33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54.21979783</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54.7506689</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2022'!E2:E7,'Revenues 2022'!F10:F15)</f>
        <v>116921868</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2022'!F44</f>
        <v>170621384</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0.685270892</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2022'!C7:C9)</f>
        <v>6061909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2022'!C10:C12)</f>
        <v>920438</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6982347</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2022'!C40</f>
        <v>207338080</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0.03367614381</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2022'!C10:C11)</f>
        <v>528736</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2022'!C7:C9)</f>
        <v>6061909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0.08722268843</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240</v>
      </c>
      <c r="D41" s="75">
        <f>'Expenses 2022'!D40</f>
        <v>194198540</v>
      </c>
      <c r="E41" s="165">
        <f t="shared" ref="E41:E44" si="1">D41/$D$44</f>
        <v>0.9366274637</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2022'!E40</f>
        <v>11290332</v>
      </c>
      <c r="E42" s="165">
        <f t="shared" si="1"/>
        <v>0.05445373083</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2022'!F40</f>
        <v>1849208</v>
      </c>
      <c r="E43" s="165">
        <f t="shared" si="1"/>
        <v>0.00891880546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207338080</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2022'!F9</f>
        <v>119143018</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2022'!F40</f>
        <v>1849208</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64.42921402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2022'!E2:E10)</f>
        <v>141749788</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2022'!E19:E22)</f>
        <v>36631770</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3.8695861</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2022'!E18</f>
        <v>1082753744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COMMUNITY FOUNDATION FOR GREATER ATLANTA</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1.6717348E7</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1.0962025E7</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2.49052623E8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1.88896458E8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276731996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1308913.0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1308913</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2.0656214E7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241</v>
      </c>
      <c r="D26" s="50">
        <v>6.75466096E8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6.33649228E8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41816868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41816868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340513991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COMMUNITY FOUNDATION FOR GREATER ATLANTA</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174820185</v>
      </c>
      <c r="D3" s="99">
        <v>1.74820185E8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12762701</v>
      </c>
      <c r="D4" s="99">
        <v>1.2762701E7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288311</v>
      </c>
      <c r="D5" s="99">
        <v>288311.0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1847097</v>
      </c>
      <c r="D7" s="99">
        <v>485850.0</v>
      </c>
      <c r="E7" s="99">
        <v>899167.0</v>
      </c>
      <c r="F7" s="99">
        <v>462080.0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6022603</v>
      </c>
      <c r="D9" s="99">
        <v>1385700.0</v>
      </c>
      <c r="E9" s="99">
        <v>3906435.0</v>
      </c>
      <c r="F9" s="99">
        <v>730468.0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135031</v>
      </c>
      <c r="D10" s="99">
        <v>31068.0</v>
      </c>
      <c r="E10" s="99">
        <v>87585.0</v>
      </c>
      <c r="F10" s="99">
        <v>16378.0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767050</v>
      </c>
      <c r="D11" s="99">
        <v>176485.0</v>
      </c>
      <c r="E11" s="99">
        <v>497531.0</v>
      </c>
      <c r="F11" s="99">
        <v>93034.0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510325</v>
      </c>
      <c r="D12" s="99">
        <v>117417.0</v>
      </c>
      <c r="E12" s="99">
        <v>331012.0</v>
      </c>
      <c r="F12" s="99">
        <v>61896.0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86601</v>
      </c>
      <c r="D15" s="99">
        <v>8660.0</v>
      </c>
      <c r="E15" s="99">
        <v>77926.0</v>
      </c>
      <c r="F15" s="99">
        <v>15.0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185998</v>
      </c>
      <c r="D16" s="99">
        <v>91317.0</v>
      </c>
      <c r="E16" s="99">
        <v>94681.0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39300</v>
      </c>
      <c r="D17" s="99">
        <v>0.0</v>
      </c>
      <c r="E17" s="99">
        <v>39300.0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3455952</v>
      </c>
      <c r="D19" s="99">
        <v>51602.0</v>
      </c>
      <c r="E19" s="99">
        <v>3404350.0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1921467</v>
      </c>
      <c r="D20" s="99">
        <v>763376.0</v>
      </c>
      <c r="E20" s="99">
        <v>950076.0</v>
      </c>
      <c r="F20" s="99">
        <v>208015.0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465155</v>
      </c>
      <c r="D21" s="99">
        <v>66782.0</v>
      </c>
      <c r="E21" s="99">
        <v>153119.0</v>
      </c>
      <c r="F21" s="99">
        <v>245254.0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256604</v>
      </c>
      <c r="D22" s="99">
        <v>121284.0</v>
      </c>
      <c r="E22" s="99">
        <v>88820.0</v>
      </c>
      <c r="F22" s="99">
        <v>46500.0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687329</v>
      </c>
      <c r="D23" s="99">
        <v>319983.0</v>
      </c>
      <c r="E23" s="99">
        <v>242963.0</v>
      </c>
      <c r="F23" s="99">
        <v>124383.0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0</v>
      </c>
      <c r="D25" s="99">
        <v>0.0</v>
      </c>
      <c r="E25" s="99">
        <v>0.0</v>
      </c>
      <c r="F25" s="99">
        <v>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236912</v>
      </c>
      <c r="D26" s="99">
        <v>782.0</v>
      </c>
      <c r="E26" s="99">
        <v>236130.0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572710</v>
      </c>
      <c r="D28" s="99">
        <v>76712.0</v>
      </c>
      <c r="E28" s="99">
        <v>384425.0</v>
      </c>
      <c r="F28" s="99">
        <v>111573.0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129875</v>
      </c>
      <c r="D31" s="99">
        <v>0.0</v>
      </c>
      <c r="E31" s="99">
        <v>129875.0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156858</v>
      </c>
      <c r="D32" s="99">
        <v>73025.0</v>
      </c>
      <c r="E32" s="99">
        <v>55447.0</v>
      </c>
      <c r="F32" s="99">
        <v>28386.0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194991</v>
      </c>
      <c r="D34" s="99">
        <v>90777.0</v>
      </c>
      <c r="E34" s="99">
        <v>68927.0</v>
      </c>
      <c r="F34" s="99">
        <v>35287.0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190150</v>
      </c>
      <c r="D35" s="99">
        <v>88523.0</v>
      </c>
      <c r="E35" s="99">
        <v>67216.0</v>
      </c>
      <c r="F35" s="99">
        <v>34411.0</v>
      </c>
      <c r="G35" s="43"/>
      <c r="H35" s="43"/>
      <c r="I35" s="43"/>
      <c r="J35" s="43"/>
      <c r="K35" s="43"/>
      <c r="L35" s="43"/>
      <c r="M35" s="43"/>
      <c r="N35" s="43"/>
      <c r="O35" s="43"/>
      <c r="P35" s="43"/>
      <c r="Q35" s="43"/>
      <c r="R35" s="43"/>
      <c r="S35" s="43"/>
      <c r="T35" s="43"/>
      <c r="U35" s="43"/>
      <c r="V35" s="43"/>
      <c r="W35" s="43"/>
      <c r="X35" s="43"/>
      <c r="Y35" s="43"/>
      <c r="Z35" s="43"/>
    </row>
    <row r="36">
      <c r="A36" s="45" t="s">
        <v>50</v>
      </c>
      <c r="B36" s="60" t="s">
        <v>137</v>
      </c>
      <c r="C36" s="98">
        <f t="shared" si="1"/>
        <v>70319</v>
      </c>
      <c r="D36" s="99">
        <v>0.0</v>
      </c>
      <c r="E36" s="99">
        <v>0.0</v>
      </c>
      <c r="F36" s="99">
        <v>70319.0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205803524</v>
      </c>
      <c r="D40" s="104">
        <f t="shared" si="2"/>
        <v>191820540</v>
      </c>
      <c r="E40" s="104">
        <f t="shared" si="2"/>
        <v>11714985</v>
      </c>
      <c r="F40" s="104">
        <f t="shared" si="2"/>
        <v>2267999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COMMUNITY FOUNDATION FOR GREATER ATLANTA</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2.0938283E7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1.27736434E8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3655933.0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83632.0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1651398.0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669747.0</v>
      </c>
      <c r="E12" s="109">
        <f>D11-D12</f>
        <v>981651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7.43464114E8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3.8852585E8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2.7425185E7</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3012439.0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1315823521</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4130762.0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4.0847443E7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1.2666907E7</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8594533.0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66239645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1.195705092E9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5.3878784E7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1249583876</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1315823521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COMMUNITY FOUNDATION FOR GREATER ATLANTA</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2023'!C40</f>
        <v>205803524</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2023'!C31</f>
        <v>129875</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205673649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17139470.75</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2023'!E2+'Balance Sheet 2023'!E3</f>
        <v>20938283</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1.221641164</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2023'!E30</f>
        <v>1195705092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2023'!C40</f>
        <v>205803524</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17150293.67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69.7192197</v>
      </c>
      <c r="E14" s="150" t="s">
        <v>188</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2023'!E13:E15)</f>
        <v>1159415149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2023'!C40</f>
        <v>205803524</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17150293.67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67.60322427</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68.82486543</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2023'!E2:E7,'Revenues 2023'!F10:F15)</f>
        <v>249052623</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2023'!F44</f>
        <v>340513991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0.7314020263</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2023'!C7:C9)</f>
        <v>7869700</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2023'!C10:C12)</f>
        <v>1412406</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9282106</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2023'!C40</f>
        <v>205803524</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0.04510178358</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2023'!C10:C11)</f>
        <v>902081</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2023'!C7:C9)</f>
        <v>7869700</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0.1146271141</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242</v>
      </c>
      <c r="D41" s="75">
        <f>'Expenses 2023'!D40</f>
        <v>191820540</v>
      </c>
      <c r="E41" s="165">
        <f t="shared" ref="E41:E44" si="1">D41/$D$44</f>
        <v>0.9320566348</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2023'!E40</f>
        <v>11714985</v>
      </c>
      <c r="E42" s="165">
        <f t="shared" si="1"/>
        <v>0.05692315065</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2023'!F40</f>
        <v>2267999</v>
      </c>
      <c r="E43" s="165">
        <f t="shared" si="1"/>
        <v>0.0110202146</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205803524</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2023'!F9</f>
        <v>276731996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2023'!F40</f>
        <v>2267999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122.0159251</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2023'!E2:E10)</f>
        <v>152414282</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2023'!E19:E22)</f>
        <v>44978205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3.388625269</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2023'!E18</f>
        <v>1315823521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COMMUNITY FOUNDATION FOR GREATER ATLANTA</v>
      </c>
      <c r="B1" s="2" t="s">
        <v>243</v>
      </c>
      <c r="C1" s="139"/>
      <c r="D1" s="139"/>
      <c r="E1" s="139"/>
      <c r="F1" s="140"/>
      <c r="G1" s="140"/>
      <c r="H1" s="140"/>
      <c r="I1" s="43"/>
      <c r="J1" s="43"/>
      <c r="K1" s="43"/>
      <c r="L1" s="43"/>
      <c r="M1" s="43"/>
      <c r="N1" s="43"/>
      <c r="O1" s="43"/>
      <c r="P1" s="43"/>
      <c r="Q1" s="43"/>
      <c r="R1" s="43"/>
      <c r="S1" s="43"/>
      <c r="T1" s="43"/>
      <c r="U1" s="43"/>
      <c r="V1" s="43"/>
      <c r="W1" s="43"/>
      <c r="X1" s="43"/>
      <c r="Y1" s="43"/>
    </row>
    <row r="2">
      <c r="A2" s="141" t="s">
        <v>181</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182</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244</v>
      </c>
      <c r="E4" s="45" t="s">
        <v>245</v>
      </c>
      <c r="F4" s="45" t="s">
        <v>246</v>
      </c>
      <c r="G4" s="59" t="s">
        <v>247</v>
      </c>
      <c r="H4" s="59"/>
      <c r="I4" s="43"/>
      <c r="J4" s="43"/>
      <c r="K4" s="43"/>
      <c r="L4" s="43"/>
      <c r="M4" s="43"/>
      <c r="N4" s="43"/>
      <c r="O4" s="43"/>
      <c r="P4" s="43"/>
      <c r="Q4" s="43"/>
      <c r="R4" s="43"/>
      <c r="S4" s="43"/>
      <c r="T4" s="43"/>
      <c r="U4" s="43"/>
      <c r="V4" s="43"/>
      <c r="W4" s="43"/>
      <c r="X4" s="43"/>
      <c r="Y4" s="43"/>
    </row>
    <row r="5">
      <c r="A5" s="139"/>
      <c r="B5" s="49"/>
      <c r="C5" s="148" t="s">
        <v>181</v>
      </c>
      <c r="D5" s="177">
        <f>'Ratios 2021'!D8</f>
        <v>1.407100521</v>
      </c>
      <c r="E5" s="177">
        <f>'Ratios 2022'!D8</f>
        <v>0.5308710702</v>
      </c>
      <c r="F5" s="177">
        <f>'Ratios 2023'!D8</f>
        <v>1.221641164</v>
      </c>
      <c r="G5" s="177">
        <f>average(D5:F5)</f>
        <v>1.053204252</v>
      </c>
      <c r="H5" s="150" t="s">
        <v>188</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189</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190</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244</v>
      </c>
      <c r="E9" s="45" t="s">
        <v>245</v>
      </c>
      <c r="F9" s="45" t="s">
        <v>246</v>
      </c>
      <c r="G9" s="59" t="s">
        <v>247</v>
      </c>
      <c r="H9" s="59"/>
      <c r="I9" s="43"/>
      <c r="J9" s="43"/>
      <c r="K9" s="43"/>
      <c r="L9" s="43"/>
      <c r="M9" s="43"/>
      <c r="N9" s="43"/>
      <c r="O9" s="43"/>
      <c r="P9" s="43"/>
      <c r="Q9" s="43"/>
      <c r="R9" s="43"/>
      <c r="S9" s="43"/>
      <c r="T9" s="43"/>
      <c r="U9" s="43"/>
      <c r="V9" s="43"/>
      <c r="W9" s="43"/>
      <c r="X9" s="43"/>
      <c r="Y9" s="43"/>
    </row>
    <row r="10">
      <c r="A10" s="139"/>
      <c r="B10" s="49"/>
      <c r="C10" s="148" t="s">
        <v>189</v>
      </c>
      <c r="D10" s="149">
        <f>'Ratios 2021'!D14</f>
        <v>105.000411</v>
      </c>
      <c r="E10" s="149">
        <f>'Ratios 2022'!D14</f>
        <v>56.51372892</v>
      </c>
      <c r="F10" s="149">
        <f>'Ratios 2023'!D14</f>
        <v>69.7192197</v>
      </c>
      <c r="G10" s="177">
        <f>average(D10:F10)</f>
        <v>77.07778654</v>
      </c>
      <c r="H10" s="150" t="s">
        <v>188</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194</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195</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244</v>
      </c>
      <c r="E14" s="45" t="s">
        <v>245</v>
      </c>
      <c r="F14" s="45" t="s">
        <v>246</v>
      </c>
      <c r="G14" s="59" t="s">
        <v>247</v>
      </c>
      <c r="H14" s="59"/>
      <c r="I14" s="43"/>
      <c r="J14" s="43"/>
      <c r="K14" s="43"/>
      <c r="L14" s="43"/>
      <c r="M14" s="43"/>
      <c r="N14" s="43"/>
      <c r="O14" s="43"/>
      <c r="P14" s="43"/>
      <c r="Q14" s="43"/>
      <c r="R14" s="43"/>
      <c r="S14" s="43"/>
      <c r="T14" s="43"/>
      <c r="U14" s="43"/>
      <c r="V14" s="43"/>
      <c r="W14" s="43"/>
      <c r="X14" s="43"/>
      <c r="Y14" s="43"/>
    </row>
    <row r="15">
      <c r="A15" s="139"/>
      <c r="B15" s="49"/>
      <c r="C15" s="148" t="s">
        <v>197</v>
      </c>
      <c r="D15" s="180">
        <f>'Ratios 2021'!D20</f>
        <v>99.767145</v>
      </c>
      <c r="E15" s="180">
        <f>'Ratios 2022'!D20</f>
        <v>54.21979783</v>
      </c>
      <c r="F15" s="180">
        <f>'Ratios 2023'!D20</f>
        <v>67.60322427</v>
      </c>
      <c r="G15" s="177">
        <f>average(D15:F15)</f>
        <v>73.86338903</v>
      </c>
      <c r="H15" s="150" t="s">
        <v>188</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199</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200</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244</v>
      </c>
      <c r="E19" s="45" t="s">
        <v>245</v>
      </c>
      <c r="F19" s="45" t="s">
        <v>246</v>
      </c>
      <c r="G19" s="59" t="s">
        <v>247</v>
      </c>
      <c r="H19" s="59"/>
      <c r="I19" s="43"/>
      <c r="J19" s="43"/>
      <c r="K19" s="43"/>
      <c r="L19" s="43"/>
      <c r="M19" s="43"/>
      <c r="N19" s="43"/>
      <c r="O19" s="43"/>
      <c r="P19" s="43"/>
      <c r="Q19" s="43"/>
      <c r="R19" s="43"/>
      <c r="S19" s="43"/>
      <c r="T19" s="43"/>
      <c r="U19" s="43"/>
      <c r="V19" s="43"/>
      <c r="W19" s="43"/>
      <c r="X19" s="43"/>
      <c r="Y19" s="43"/>
    </row>
    <row r="20">
      <c r="A20" s="139"/>
      <c r="B20" s="49"/>
      <c r="C20" s="148" t="s">
        <v>199</v>
      </c>
      <c r="D20" s="163">
        <f>'Ratios 2021'!D26</f>
        <v>0.7166217205</v>
      </c>
      <c r="E20" s="163">
        <f>'Ratios 2022'!D26</f>
        <v>0.685270892</v>
      </c>
      <c r="F20" s="163">
        <f>'Ratios 2023'!D26</f>
        <v>0.7314020263</v>
      </c>
      <c r="G20" s="181">
        <f>average(D20:F20)</f>
        <v>0.7110982129</v>
      </c>
      <c r="H20" s="150" t="s">
        <v>203</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204</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205</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244</v>
      </c>
      <c r="E24" s="45" t="s">
        <v>245</v>
      </c>
      <c r="F24" s="45" t="s">
        <v>246</v>
      </c>
      <c r="G24" s="59" t="s">
        <v>247</v>
      </c>
      <c r="H24" s="59"/>
      <c r="I24" s="43"/>
      <c r="J24" s="43"/>
      <c r="K24" s="43"/>
      <c r="L24" s="43"/>
      <c r="M24" s="43"/>
      <c r="N24" s="43"/>
      <c r="O24" s="43"/>
      <c r="P24" s="43"/>
      <c r="Q24" s="43"/>
      <c r="R24" s="43"/>
      <c r="S24" s="43"/>
      <c r="T24" s="43"/>
      <c r="U24" s="43"/>
      <c r="V24" s="43"/>
      <c r="W24" s="43"/>
      <c r="X24" s="43"/>
      <c r="Y24" s="43"/>
    </row>
    <row r="25">
      <c r="A25" s="139"/>
      <c r="B25" s="49"/>
      <c r="C25" s="148" t="s">
        <v>209</v>
      </c>
      <c r="D25" s="163">
        <f>'Ratios 2021'!D33</f>
        <v>0.04364875403</v>
      </c>
      <c r="E25" s="163">
        <f>'Ratios 2022'!D33</f>
        <v>0.03367614381</v>
      </c>
      <c r="F25" s="163">
        <f>'Ratios 2023'!D33</f>
        <v>0.04510178358</v>
      </c>
      <c r="G25" s="181">
        <f>average(D25:F25)</f>
        <v>0.04080889381</v>
      </c>
      <c r="H25" s="150" t="s">
        <v>210</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211</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212</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244</v>
      </c>
      <c r="E29" s="45" t="s">
        <v>245</v>
      </c>
      <c r="F29" s="45" t="s">
        <v>246</v>
      </c>
      <c r="G29" s="59" t="s">
        <v>247</v>
      </c>
      <c r="H29" s="59"/>
      <c r="I29" s="43"/>
      <c r="J29" s="43"/>
      <c r="K29" s="43"/>
      <c r="L29" s="43"/>
      <c r="M29" s="43"/>
      <c r="N29" s="43"/>
      <c r="O29" s="43"/>
      <c r="P29" s="43"/>
      <c r="Q29" s="43"/>
      <c r="R29" s="43"/>
      <c r="S29" s="43"/>
      <c r="T29" s="43"/>
      <c r="U29" s="43"/>
      <c r="V29" s="43"/>
      <c r="W29" s="43"/>
      <c r="X29" s="43"/>
      <c r="Y29" s="43"/>
    </row>
    <row r="30">
      <c r="A30" s="139"/>
      <c r="B30" s="49"/>
      <c r="C30" s="148" t="s">
        <v>211</v>
      </c>
      <c r="D30" s="163">
        <f>'Ratios 2021'!D38</f>
        <v>0.1471955554</v>
      </c>
      <c r="E30" s="163">
        <f>'Ratios 2022'!D38</f>
        <v>0.08722268843</v>
      </c>
      <c r="F30" s="163">
        <f>'Ratios 2023'!D38</f>
        <v>0.1146271141</v>
      </c>
      <c r="G30" s="181">
        <f>average(D30:F30)</f>
        <v>0.1163484527</v>
      </c>
      <c r="H30" s="150" t="s">
        <v>214</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215</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216</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244</v>
      </c>
      <c r="E34" s="45" t="s">
        <v>245</v>
      </c>
      <c r="F34" s="45" t="s">
        <v>246</v>
      </c>
      <c r="G34" s="59" t="s">
        <v>247</v>
      </c>
      <c r="H34" s="59"/>
      <c r="I34" s="43"/>
      <c r="J34" s="43"/>
      <c r="K34" s="43"/>
      <c r="L34" s="43"/>
      <c r="M34" s="43"/>
      <c r="N34" s="43"/>
      <c r="O34" s="43"/>
      <c r="P34" s="43"/>
      <c r="Q34" s="43"/>
      <c r="R34" s="43"/>
      <c r="S34" s="43"/>
      <c r="T34" s="43"/>
      <c r="U34" s="43"/>
      <c r="V34" s="43"/>
      <c r="W34" s="43"/>
      <c r="X34" s="43"/>
      <c r="Y34" s="43"/>
    </row>
    <row r="35">
      <c r="A35" s="139"/>
      <c r="B35" s="49"/>
      <c r="C35" s="148" t="s">
        <v>248</v>
      </c>
      <c r="D35" s="163">
        <f>'Ratios 2021'!E41</f>
        <v>0.9193118694</v>
      </c>
      <c r="E35" s="163">
        <f>'Ratios 2022'!E41</f>
        <v>0.9366274637</v>
      </c>
      <c r="F35" s="163">
        <f>'Ratios 2023'!E41</f>
        <v>0.9320566348</v>
      </c>
      <c r="G35" s="181">
        <f t="shared" ref="G35:G37" si="1">average(D35:F35)</f>
        <v>0.9293319893</v>
      </c>
      <c r="H35" s="181"/>
      <c r="I35" s="43"/>
      <c r="J35" s="43"/>
      <c r="K35" s="43"/>
      <c r="L35" s="43"/>
      <c r="M35" s="43"/>
      <c r="N35" s="43"/>
      <c r="O35" s="43"/>
      <c r="P35" s="43"/>
      <c r="Q35" s="43"/>
      <c r="R35" s="43"/>
      <c r="S35" s="43"/>
      <c r="T35" s="43"/>
      <c r="U35" s="43"/>
      <c r="V35" s="43"/>
      <c r="W35" s="43"/>
      <c r="X35" s="43"/>
      <c r="Y35" s="43"/>
    </row>
    <row r="36">
      <c r="A36" s="139"/>
      <c r="B36" s="52"/>
      <c r="C36" s="148" t="s">
        <v>218</v>
      </c>
      <c r="D36" s="163">
        <f>'Ratios 2021'!E42</f>
        <v>0.06868761514</v>
      </c>
      <c r="E36" s="163">
        <f>'Ratios 2022'!E42</f>
        <v>0.05445373083</v>
      </c>
      <c r="F36" s="163">
        <f>'Ratios 2023'!E42</f>
        <v>0.05692315065</v>
      </c>
      <c r="G36" s="181">
        <f t="shared" si="1"/>
        <v>0.06002149887</v>
      </c>
      <c r="H36" s="181"/>
      <c r="I36" s="43"/>
      <c r="J36" s="43"/>
      <c r="K36" s="43"/>
      <c r="L36" s="43"/>
      <c r="M36" s="43"/>
      <c r="N36" s="43"/>
      <c r="O36" s="43"/>
      <c r="P36" s="43"/>
      <c r="Q36" s="43"/>
      <c r="R36" s="43"/>
      <c r="S36" s="43"/>
      <c r="T36" s="43"/>
      <c r="U36" s="43"/>
      <c r="V36" s="43"/>
      <c r="W36" s="43"/>
      <c r="X36" s="43"/>
      <c r="Y36" s="43"/>
    </row>
    <row r="37">
      <c r="A37" s="139"/>
      <c r="B37" s="182"/>
      <c r="C37" s="148" t="s">
        <v>219</v>
      </c>
      <c r="D37" s="163">
        <f>'Ratios 2021'!E43</f>
        <v>0.0120005155</v>
      </c>
      <c r="E37" s="163">
        <f>'Ratios 2022'!E43</f>
        <v>0.00891880546</v>
      </c>
      <c r="F37" s="163">
        <f>'Ratios 2023'!E43</f>
        <v>0.0110202146</v>
      </c>
      <c r="G37" s="181">
        <f t="shared" si="1"/>
        <v>0.01064651185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220</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221</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244</v>
      </c>
      <c r="E41" s="45" t="s">
        <v>245</v>
      </c>
      <c r="F41" s="45" t="s">
        <v>246</v>
      </c>
      <c r="G41" s="59" t="s">
        <v>247</v>
      </c>
      <c r="H41" s="59"/>
      <c r="I41" s="43"/>
      <c r="J41" s="43"/>
      <c r="K41" s="43"/>
      <c r="L41" s="43"/>
      <c r="M41" s="43"/>
      <c r="N41" s="43"/>
      <c r="O41" s="43"/>
      <c r="P41" s="43"/>
      <c r="Q41" s="43"/>
      <c r="R41" s="43"/>
      <c r="S41" s="43"/>
      <c r="T41" s="43"/>
      <c r="U41" s="43"/>
      <c r="V41" s="43"/>
      <c r="W41" s="43"/>
      <c r="X41" s="43"/>
      <c r="Y41" s="43"/>
    </row>
    <row r="42">
      <c r="A42" s="139"/>
      <c r="B42" s="49"/>
      <c r="C42" s="148" t="s">
        <v>224</v>
      </c>
      <c r="D42" s="166">
        <f>'Ratios 2021'!D49</f>
        <v>148.074552</v>
      </c>
      <c r="E42" s="166">
        <f>'Ratios 2022'!D49</f>
        <v>64.42921402</v>
      </c>
      <c r="F42" s="166">
        <f>'Ratios 2023'!D49</f>
        <v>122.0159251</v>
      </c>
      <c r="G42" s="183">
        <f>average(D42:F42)</f>
        <v>111.5065637</v>
      </c>
      <c r="H42" s="150" t="s">
        <v>225</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226</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227</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244</v>
      </c>
      <c r="E46" s="45" t="s">
        <v>245</v>
      </c>
      <c r="F46" s="45" t="s">
        <v>246</v>
      </c>
      <c r="G46" s="59" t="s">
        <v>247</v>
      </c>
      <c r="H46" s="59"/>
      <c r="I46" s="43"/>
      <c r="J46" s="43"/>
      <c r="K46" s="43"/>
      <c r="L46" s="43"/>
      <c r="M46" s="43"/>
      <c r="N46" s="43"/>
      <c r="O46" s="43"/>
      <c r="P46" s="43"/>
      <c r="Q46" s="43"/>
      <c r="R46" s="43"/>
      <c r="S46" s="43"/>
      <c r="T46" s="43"/>
      <c r="U46" s="43"/>
      <c r="V46" s="43"/>
      <c r="W46" s="43"/>
      <c r="X46" s="43"/>
      <c r="Y46" s="43"/>
    </row>
    <row r="47">
      <c r="A47" s="139"/>
      <c r="B47" s="49"/>
      <c r="C47" s="148" t="s">
        <v>230</v>
      </c>
      <c r="D47" s="149">
        <f>'Ratios 2021'!D54</f>
        <v>3.805027206</v>
      </c>
      <c r="E47" s="149">
        <f>'Ratios 2022'!D54</f>
        <v>3.8695861</v>
      </c>
      <c r="F47" s="149">
        <f>'Ratios 2023'!D54</f>
        <v>3.388625269</v>
      </c>
      <c r="G47" s="177">
        <f>average(D47:F47)</f>
        <v>3.687746191</v>
      </c>
      <c r="H47" s="150" t="s">
        <v>231</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232</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233</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244</v>
      </c>
      <c r="E51" s="45" t="s">
        <v>245</v>
      </c>
      <c r="F51" s="45" t="s">
        <v>246</v>
      </c>
      <c r="G51" s="59" t="s">
        <v>247</v>
      </c>
      <c r="H51" s="59"/>
      <c r="I51" s="43"/>
      <c r="J51" s="43"/>
      <c r="K51" s="43"/>
      <c r="L51" s="43"/>
      <c r="M51" s="43"/>
      <c r="N51" s="43"/>
      <c r="O51" s="43"/>
      <c r="P51" s="43"/>
      <c r="Q51" s="43"/>
      <c r="R51" s="43"/>
      <c r="S51" s="43"/>
      <c r="T51" s="43"/>
      <c r="U51" s="43"/>
      <c r="V51" s="43"/>
      <c r="W51" s="43"/>
      <c r="X51" s="43"/>
      <c r="Y51" s="43"/>
    </row>
    <row r="52">
      <c r="A52" s="139"/>
      <c r="B52" s="49"/>
      <c r="C52" s="148" t="s">
        <v>236</v>
      </c>
      <c r="D52" s="184">
        <f>'Ratios 2021'!D59</f>
        <v>0</v>
      </c>
      <c r="E52" s="184">
        <f>'Ratios 2022'!D59</f>
        <v>0</v>
      </c>
      <c r="F52" s="184">
        <f>'Ratios 2023'!D59</f>
        <v>0</v>
      </c>
      <c r="G52" s="185">
        <f>average(D52:F52)</f>
        <v>0</v>
      </c>
      <c r="H52" s="150" t="s">
        <v>237</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COMMUNITY FOUNDATION FOR GREATER ATLANTA</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COMMUNITY FOUNDATION FOR GREATER ATLANTA</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550000.0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786672.0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2.52794649E8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1.8819348E8</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254131321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1053974.0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1053974</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1.8778572E7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4.97035936E8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4.18259107E8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78776829</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78776829</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18147.0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18147</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352758843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COMMUNITY FOUNDATION FOR GREATER ATLANTA</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118169192</v>
      </c>
      <c r="D3" s="99">
        <v>1.18169192E8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10211743</v>
      </c>
      <c r="D4" s="99">
        <v>1.0211743E7</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403500</v>
      </c>
      <c r="D5" s="99">
        <v>403500.0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1390924</v>
      </c>
      <c r="D7" s="99">
        <v>250534.0</v>
      </c>
      <c r="E7" s="99">
        <v>658785.0</v>
      </c>
      <c r="F7" s="99">
        <v>481605.0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3763430</v>
      </c>
      <c r="D9" s="99">
        <v>865902.0</v>
      </c>
      <c r="E9" s="99">
        <v>2441070.0</v>
      </c>
      <c r="F9" s="99">
        <v>456458.0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121669</v>
      </c>
      <c r="D10" s="99">
        <v>27994.0</v>
      </c>
      <c r="E10" s="99">
        <v>78918.0</v>
      </c>
      <c r="F10" s="99">
        <v>14757.0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637029</v>
      </c>
      <c r="D11" s="99">
        <v>146570.0</v>
      </c>
      <c r="E11" s="99">
        <v>413195.0</v>
      </c>
      <c r="F11" s="99">
        <v>77264.0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329321</v>
      </c>
      <c r="D12" s="99">
        <v>75771.0</v>
      </c>
      <c r="E12" s="99">
        <v>213607.0</v>
      </c>
      <c r="F12" s="99">
        <v>39943.0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74074</v>
      </c>
      <c r="D15" s="99">
        <v>0.0</v>
      </c>
      <c r="E15" s="99">
        <v>74074.0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108145</v>
      </c>
      <c r="D16" s="99">
        <v>0.0</v>
      </c>
      <c r="E16" s="99">
        <v>108145.0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18000</v>
      </c>
      <c r="D17" s="99">
        <v>0.0</v>
      </c>
      <c r="E17" s="99">
        <v>18000.0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4393160</v>
      </c>
      <c r="D19" s="99">
        <v>0.0</v>
      </c>
      <c r="E19" s="99">
        <v>4393160.0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1458571</v>
      </c>
      <c r="D20" s="99">
        <v>817548.0</v>
      </c>
      <c r="E20" s="99">
        <v>641023.0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322555</v>
      </c>
      <c r="D21" s="99">
        <v>46041.0</v>
      </c>
      <c r="E21" s="99">
        <v>12832.0</v>
      </c>
      <c r="F21" s="99">
        <v>263682.0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136536</v>
      </c>
      <c r="D22" s="99">
        <v>27515.0</v>
      </c>
      <c r="E22" s="99">
        <v>75652.0</v>
      </c>
      <c r="F22" s="99">
        <v>33369.0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409080</v>
      </c>
      <c r="D23" s="99">
        <v>124585.0</v>
      </c>
      <c r="E23" s="99">
        <v>197418.0</v>
      </c>
      <c r="F23" s="99">
        <v>87077.0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496615</v>
      </c>
      <c r="D25" s="99">
        <v>180657.0</v>
      </c>
      <c r="E25" s="99">
        <v>194227.0</v>
      </c>
      <c r="F25" s="99">
        <v>121731.0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33697</v>
      </c>
      <c r="D26" s="99">
        <v>29454.0</v>
      </c>
      <c r="E26" s="99">
        <v>4107.0</v>
      </c>
      <c r="F26" s="99">
        <v>136.0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89075</v>
      </c>
      <c r="D28" s="99">
        <v>11527.0</v>
      </c>
      <c r="E28" s="99">
        <v>66731.0</v>
      </c>
      <c r="F28" s="99">
        <v>10817.0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78424</v>
      </c>
      <c r="D31" s="99">
        <v>0.0</v>
      </c>
      <c r="E31" s="99">
        <v>78424.0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68888</v>
      </c>
      <c r="D32" s="99">
        <v>19204.0</v>
      </c>
      <c r="E32" s="99">
        <v>34477.0</v>
      </c>
      <c r="F32" s="99">
        <v>15207.0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138708</v>
      </c>
      <c r="D34" s="99">
        <v>38667.0</v>
      </c>
      <c r="E34" s="99">
        <v>69421.0</v>
      </c>
      <c r="F34" s="99">
        <v>30620.0</v>
      </c>
      <c r="G34" s="43"/>
      <c r="H34" s="43"/>
      <c r="I34" s="43"/>
      <c r="J34" s="43"/>
      <c r="K34" s="43"/>
      <c r="L34" s="43"/>
      <c r="M34" s="43"/>
      <c r="N34" s="43"/>
      <c r="O34" s="43"/>
      <c r="P34" s="43"/>
      <c r="Q34" s="43"/>
      <c r="R34" s="43"/>
      <c r="S34" s="43"/>
      <c r="T34" s="43"/>
      <c r="U34" s="43"/>
      <c r="V34" s="43"/>
      <c r="W34" s="43"/>
      <c r="X34" s="43"/>
      <c r="Y34" s="43"/>
      <c r="Z34" s="43"/>
    </row>
    <row r="35">
      <c r="A35" s="45" t="s">
        <v>48</v>
      </c>
      <c r="B35" s="103" t="s">
        <v>136</v>
      </c>
      <c r="C35" s="98">
        <f t="shared" si="1"/>
        <v>99922</v>
      </c>
      <c r="D35" s="99">
        <v>27855.0</v>
      </c>
      <c r="E35" s="99">
        <v>50009.0</v>
      </c>
      <c r="F35" s="99">
        <v>22058.0</v>
      </c>
      <c r="G35" s="43"/>
      <c r="H35" s="43"/>
      <c r="I35" s="43"/>
      <c r="J35" s="43"/>
      <c r="K35" s="43"/>
      <c r="L35" s="43"/>
      <c r="M35" s="43"/>
      <c r="N35" s="43"/>
      <c r="O35" s="43"/>
      <c r="P35" s="43"/>
      <c r="Q35" s="43"/>
      <c r="R35" s="43"/>
      <c r="S35" s="43"/>
      <c r="T35" s="43"/>
      <c r="U35" s="43"/>
      <c r="V35" s="43"/>
      <c r="W35" s="43"/>
      <c r="X35" s="43"/>
      <c r="Y35" s="43"/>
      <c r="Z35" s="43"/>
    </row>
    <row r="36">
      <c r="A36" s="45" t="s">
        <v>50</v>
      </c>
      <c r="B36" s="103" t="s">
        <v>137</v>
      </c>
      <c r="C36" s="98">
        <f t="shared" si="1"/>
        <v>61515</v>
      </c>
      <c r="D36" s="99">
        <v>0.0</v>
      </c>
      <c r="E36" s="99">
        <v>0.0</v>
      </c>
      <c r="F36" s="99">
        <v>61515.0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143013773</v>
      </c>
      <c r="D40" s="104">
        <f t="shared" si="2"/>
        <v>131474259</v>
      </c>
      <c r="E40" s="104">
        <f t="shared" si="2"/>
        <v>9823275</v>
      </c>
      <c r="F40" s="104">
        <f t="shared" si="2"/>
        <v>1716239</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COMMUNITY FOUNDATION FOR GREATER ATLANTA</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1.6760367E7</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1.20252805E8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2793269.0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1.175E7</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104809.0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1144092.0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446146.0</v>
      </c>
      <c r="E12" s="109">
        <f>D11-D12</f>
        <v>697946</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8.68237542E8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3.168253E8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3943477.0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836069.0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1342201584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4669635.0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3.518849E7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1.2713973E7</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7429557.0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60001655</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1.251375412E9</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3.0824517E7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1282199929</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1342201584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COMMUNITY FOUNDATION FOR GREATER ATLANTA</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181</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182</v>
      </c>
      <c r="C3" s="145" t="s">
        <v>183</v>
      </c>
      <c r="D3" s="146">
        <f>'Expenses 2021'!C40</f>
        <v>143013773</v>
      </c>
      <c r="E3" s="147"/>
      <c r="F3" s="43"/>
      <c r="G3" s="43"/>
      <c r="H3" s="43"/>
      <c r="I3" s="43"/>
      <c r="J3" s="43"/>
      <c r="K3" s="43"/>
      <c r="L3" s="43"/>
      <c r="M3" s="43"/>
      <c r="N3" s="43"/>
      <c r="O3" s="43"/>
      <c r="P3" s="43"/>
      <c r="Q3" s="43"/>
      <c r="R3" s="43"/>
      <c r="S3" s="43"/>
      <c r="T3" s="43"/>
      <c r="U3" s="43"/>
      <c r="V3" s="43"/>
      <c r="W3" s="43"/>
      <c r="X3" s="43"/>
      <c r="Y3" s="43"/>
    </row>
    <row r="4">
      <c r="A4" s="139"/>
      <c r="B4" s="49"/>
      <c r="C4" s="145" t="s">
        <v>184</v>
      </c>
      <c r="D4" s="146">
        <f>'Expenses 2021'!C31</f>
        <v>78424</v>
      </c>
      <c r="E4" s="147"/>
      <c r="F4" s="43"/>
      <c r="G4" s="43"/>
      <c r="H4" s="43"/>
      <c r="I4" s="43"/>
      <c r="J4" s="43"/>
      <c r="K4" s="43"/>
      <c r="L4" s="43"/>
      <c r="M4" s="43"/>
      <c r="N4" s="43"/>
      <c r="O4" s="43"/>
      <c r="P4" s="43"/>
      <c r="Q4" s="43"/>
      <c r="R4" s="43"/>
      <c r="S4" s="43"/>
      <c r="T4" s="43"/>
      <c r="U4" s="43"/>
      <c r="V4" s="43"/>
      <c r="W4" s="43"/>
      <c r="X4" s="43"/>
      <c r="Y4" s="43"/>
    </row>
    <row r="5">
      <c r="A5" s="139"/>
      <c r="B5" s="49"/>
      <c r="C5" s="145" t="s">
        <v>185</v>
      </c>
      <c r="D5" s="146">
        <f>D3-D4</f>
        <v>142935349</v>
      </c>
      <c r="E5" s="147"/>
      <c r="F5" s="43"/>
      <c r="G5" s="43"/>
      <c r="H5" s="43"/>
      <c r="I5" s="43"/>
      <c r="J5" s="43"/>
      <c r="K5" s="43"/>
      <c r="L5" s="43"/>
      <c r="M5" s="43"/>
      <c r="N5" s="43"/>
      <c r="O5" s="43"/>
      <c r="P5" s="43"/>
      <c r="Q5" s="43"/>
      <c r="R5" s="43"/>
      <c r="S5" s="43"/>
      <c r="T5" s="43"/>
      <c r="U5" s="43"/>
      <c r="V5" s="43"/>
      <c r="W5" s="43"/>
      <c r="X5" s="43"/>
      <c r="Y5" s="43"/>
    </row>
    <row r="6">
      <c r="A6" s="139"/>
      <c r="B6" s="49"/>
      <c r="C6" s="145" t="s">
        <v>186</v>
      </c>
      <c r="D6" s="146">
        <f>D5/12</f>
        <v>11911279.08</v>
      </c>
      <c r="E6" s="147"/>
      <c r="F6" s="43"/>
      <c r="G6" s="43"/>
      <c r="H6" s="43"/>
      <c r="I6" s="43"/>
      <c r="J6" s="43"/>
      <c r="K6" s="43"/>
      <c r="L6" s="43"/>
      <c r="M6" s="43"/>
      <c r="N6" s="43"/>
      <c r="O6" s="43"/>
      <c r="P6" s="43"/>
      <c r="Q6" s="43"/>
      <c r="R6" s="43"/>
      <c r="S6" s="43"/>
      <c r="T6" s="43"/>
      <c r="U6" s="43"/>
      <c r="V6" s="43"/>
      <c r="W6" s="43"/>
      <c r="X6" s="43"/>
      <c r="Y6" s="43"/>
    </row>
    <row r="7">
      <c r="A7" s="139"/>
      <c r="B7" s="49"/>
      <c r="C7" s="145" t="s">
        <v>187</v>
      </c>
      <c r="D7" s="75">
        <f>'Balance Sheet 2021'!E2+'Balance Sheet 2021'!E3</f>
        <v>16760367</v>
      </c>
      <c r="E7" s="147"/>
      <c r="F7" s="43"/>
      <c r="G7" s="43"/>
      <c r="H7" s="43"/>
      <c r="I7" s="43"/>
      <c r="J7" s="43"/>
      <c r="K7" s="43"/>
      <c r="L7" s="43"/>
      <c r="M7" s="43"/>
      <c r="N7" s="43"/>
      <c r="O7" s="43"/>
      <c r="P7" s="43"/>
      <c r="Q7" s="43"/>
      <c r="R7" s="43"/>
      <c r="S7" s="43"/>
      <c r="T7" s="43"/>
      <c r="U7" s="43"/>
      <c r="V7" s="43"/>
      <c r="W7" s="43"/>
      <c r="X7" s="43"/>
      <c r="Y7" s="43"/>
    </row>
    <row r="8">
      <c r="A8" s="139"/>
      <c r="B8" s="49"/>
      <c r="C8" s="148" t="s">
        <v>181</v>
      </c>
      <c r="D8" s="149">
        <f>D7/D6</f>
        <v>1.407100521</v>
      </c>
      <c r="E8" s="150" t="s">
        <v>188</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189</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190</v>
      </c>
      <c r="C11" s="145" t="s">
        <v>191</v>
      </c>
      <c r="D11" s="75">
        <f>'Balance Sheet 2021'!E30</f>
        <v>1251375412</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192</v>
      </c>
      <c r="D12" s="75">
        <f>'Expenses 2021'!C40</f>
        <v>143013773</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193</v>
      </c>
      <c r="D13" s="146">
        <f>D12/12</f>
        <v>11917814.42</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189</v>
      </c>
      <c r="D14" s="149">
        <f>D11/D13</f>
        <v>105.000411</v>
      </c>
      <c r="E14" s="150" t="s">
        <v>188</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194</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195</v>
      </c>
      <c r="C17" s="145" t="s">
        <v>196</v>
      </c>
      <c r="D17" s="75">
        <f>sum('Balance Sheet 2021'!E13:E15)</f>
        <v>1189006319</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192</v>
      </c>
      <c r="D18" s="75">
        <f>'Expenses 2021'!C40</f>
        <v>143013773</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193</v>
      </c>
      <c r="D19" s="146">
        <f>D18/12</f>
        <v>11917814.42</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197</v>
      </c>
      <c r="D20" s="149">
        <f>D17/D19</f>
        <v>99.767145</v>
      </c>
      <c r="E20" s="150" t="s">
        <v>188</v>
      </c>
      <c r="F20" s="43"/>
      <c r="G20" s="43"/>
      <c r="H20" s="43"/>
      <c r="I20" s="43"/>
      <c r="J20" s="43"/>
      <c r="K20" s="43"/>
      <c r="L20" s="43"/>
      <c r="M20" s="43"/>
      <c r="N20" s="43"/>
      <c r="O20" s="43"/>
      <c r="P20" s="43"/>
      <c r="Q20" s="43"/>
      <c r="R20" s="43"/>
      <c r="S20" s="43"/>
      <c r="T20" s="43"/>
      <c r="U20" s="43"/>
      <c r="V20" s="43"/>
      <c r="W20" s="43"/>
      <c r="X20" s="43"/>
      <c r="Y20" s="43"/>
    </row>
    <row r="21">
      <c r="A21" s="139"/>
      <c r="B21" s="49"/>
      <c r="C21" s="154" t="s">
        <v>198</v>
      </c>
      <c r="D21" s="155">
        <f>D20+D8</f>
        <v>101.1742455</v>
      </c>
      <c r="E21" s="156" t="s">
        <v>188</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199</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200</v>
      </c>
      <c r="C24" s="160"/>
      <c r="D24" s="161">
        <f>max('Revenues 2021'!E2:E7,'Revenues 2021'!F10:F15)</f>
        <v>252794649</v>
      </c>
      <c r="E24" s="162" t="s">
        <v>201</v>
      </c>
      <c r="F24" s="43"/>
      <c r="G24" s="43"/>
      <c r="H24" s="43"/>
      <c r="I24" s="43"/>
      <c r="J24" s="43"/>
      <c r="K24" s="43"/>
      <c r="L24" s="43"/>
      <c r="M24" s="43"/>
      <c r="N24" s="43"/>
      <c r="O24" s="43"/>
      <c r="P24" s="43"/>
      <c r="Q24" s="43"/>
      <c r="R24" s="43"/>
      <c r="S24" s="43"/>
      <c r="T24" s="43"/>
      <c r="U24" s="43"/>
      <c r="V24" s="43"/>
      <c r="W24" s="43"/>
      <c r="X24" s="43"/>
      <c r="Y24" s="43"/>
    </row>
    <row r="25">
      <c r="A25" s="139"/>
      <c r="B25" s="49"/>
      <c r="C25" s="145" t="s">
        <v>202</v>
      </c>
      <c r="D25" s="146">
        <f>'Revenues 2021'!F44</f>
        <v>352758843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199</v>
      </c>
      <c r="D26" s="163">
        <f>D24/D25</f>
        <v>0.7166217205</v>
      </c>
      <c r="E26" s="150" t="s">
        <v>203</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204</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205</v>
      </c>
      <c r="C29" s="145" t="s">
        <v>206</v>
      </c>
      <c r="D29" s="75">
        <f>SUM('Expenses 2021'!C7:C9)</f>
        <v>5154354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207</v>
      </c>
      <c r="D30" s="75">
        <f>SUM('Expenses 2021'!C10:C12)</f>
        <v>1088019</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208</v>
      </c>
      <c r="D31" s="75">
        <f>sum(D29:D30)</f>
        <v>6242373</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183</v>
      </c>
      <c r="D32" s="75">
        <f>'Expenses 2021'!C40</f>
        <v>143013773</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209</v>
      </c>
      <c r="D33" s="163">
        <f>D31/D32</f>
        <v>0.04364875403</v>
      </c>
      <c r="E33" s="150" t="s">
        <v>210</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211</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212</v>
      </c>
      <c r="C36" s="145" t="s">
        <v>213</v>
      </c>
      <c r="D36" s="75">
        <f>SUM('Expenses 2021'!C10:C11)</f>
        <v>758698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206</v>
      </c>
      <c r="D37" s="75">
        <f>SUM('Expenses 2021'!C7:C9)</f>
        <v>5154354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211</v>
      </c>
      <c r="D38" s="163">
        <f>D36/D37</f>
        <v>0.1471955554</v>
      </c>
      <c r="E38" s="150" t="s">
        <v>214</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215</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216</v>
      </c>
      <c r="C41" s="148" t="s">
        <v>217</v>
      </c>
      <c r="D41" s="75">
        <f>'Expenses 2021'!D40</f>
        <v>131474259</v>
      </c>
      <c r="E41" s="165">
        <f t="shared" ref="E41:E44" si="1">D41/$D$44</f>
        <v>0.9193118694</v>
      </c>
      <c r="F41" s="43"/>
      <c r="G41" s="43"/>
      <c r="H41" s="43"/>
      <c r="I41" s="43"/>
      <c r="J41" s="43"/>
      <c r="K41" s="43"/>
      <c r="L41" s="43"/>
      <c r="M41" s="43"/>
      <c r="N41" s="43"/>
      <c r="O41" s="43"/>
      <c r="P41" s="43"/>
      <c r="Q41" s="43"/>
      <c r="R41" s="43"/>
      <c r="S41" s="43"/>
      <c r="T41" s="43"/>
      <c r="U41" s="43"/>
      <c r="V41" s="43"/>
      <c r="W41" s="43"/>
      <c r="X41" s="43"/>
      <c r="Y41" s="43"/>
    </row>
    <row r="42">
      <c r="A42" s="139"/>
      <c r="B42" s="49"/>
      <c r="C42" s="148" t="s">
        <v>218</v>
      </c>
      <c r="D42" s="146">
        <f>'Expenses 2021'!E40</f>
        <v>9823275</v>
      </c>
      <c r="E42" s="165">
        <f t="shared" si="1"/>
        <v>0.06868761514</v>
      </c>
      <c r="F42" s="43"/>
      <c r="G42" s="43"/>
      <c r="H42" s="43"/>
      <c r="I42" s="43"/>
      <c r="J42" s="43"/>
      <c r="K42" s="43"/>
      <c r="L42" s="43"/>
      <c r="M42" s="43"/>
      <c r="N42" s="43"/>
      <c r="O42" s="43"/>
      <c r="P42" s="43"/>
      <c r="Q42" s="43"/>
      <c r="R42" s="43"/>
      <c r="S42" s="43"/>
      <c r="T42" s="43"/>
      <c r="U42" s="43"/>
      <c r="V42" s="43"/>
      <c r="W42" s="43"/>
      <c r="X42" s="43"/>
      <c r="Y42" s="43"/>
    </row>
    <row r="43">
      <c r="A43" s="139"/>
      <c r="B43" s="49"/>
      <c r="C43" s="148" t="s">
        <v>219</v>
      </c>
      <c r="D43" s="146">
        <f>'Expenses 2021'!F40</f>
        <v>1716239</v>
      </c>
      <c r="E43" s="165">
        <f t="shared" si="1"/>
        <v>0.0120005155</v>
      </c>
      <c r="F43" s="43"/>
      <c r="G43" s="43"/>
      <c r="H43" s="43"/>
      <c r="I43" s="43"/>
      <c r="J43" s="43"/>
      <c r="K43" s="43"/>
      <c r="L43" s="43"/>
      <c r="M43" s="43"/>
      <c r="N43" s="43"/>
      <c r="O43" s="43"/>
      <c r="P43" s="43"/>
      <c r="Q43" s="43"/>
      <c r="R43" s="43"/>
      <c r="S43" s="43"/>
      <c r="T43" s="43"/>
      <c r="U43" s="43"/>
      <c r="V43" s="43"/>
      <c r="W43" s="43"/>
      <c r="X43" s="43"/>
      <c r="Y43" s="43"/>
    </row>
    <row r="44">
      <c r="A44" s="139"/>
      <c r="B44" s="49"/>
      <c r="C44" s="145" t="s">
        <v>183</v>
      </c>
      <c r="D44" s="146">
        <f>sum(D41:D43)</f>
        <v>143013773</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220</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221</v>
      </c>
      <c r="C47" s="145" t="s">
        <v>222</v>
      </c>
      <c r="D47" s="146">
        <f>'Revenues 2021'!F9</f>
        <v>254131321</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223</v>
      </c>
      <c r="D48" s="146">
        <f>'Expenses 2021'!F40</f>
        <v>1716239</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224</v>
      </c>
      <c r="D49" s="166">
        <f>if(D48=0, "$0",D47/D48)</f>
        <v>148.074552</v>
      </c>
      <c r="E49" s="150" t="s">
        <v>225</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226</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227</v>
      </c>
      <c r="C52" s="145" t="s">
        <v>228</v>
      </c>
      <c r="D52" s="146">
        <f>sum('Balance Sheet 2021'!E2:E10)</f>
        <v>151661250</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229</v>
      </c>
      <c r="D53" s="146">
        <f>sum('Balance Sheet 2021'!E19:E22)</f>
        <v>39858125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230</v>
      </c>
      <c r="D54" s="168">
        <f>D52/D53</f>
        <v>3.805027206</v>
      </c>
      <c r="E54" s="150" t="s">
        <v>231</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232</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233</v>
      </c>
      <c r="C57" s="145" t="s">
        <v>234</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235</v>
      </c>
      <c r="D58" s="146">
        <f>'Balance Sheet 2021'!E18</f>
        <v>1342201584</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236</v>
      </c>
      <c r="D59" s="169">
        <f>D57/D58</f>
        <v>0</v>
      </c>
      <c r="E59" s="150" t="s">
        <v>237</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COMMUNITY FOUNDATION FOR GREATER ATLANTA</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558150.0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1663000.0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1.16921868E8</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3.6811584E7</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119143018</v>
      </c>
      <c r="G9" s="58"/>
      <c r="H9" s="58"/>
      <c r="I9" s="58"/>
      <c r="J9" s="58"/>
      <c r="K9" s="58"/>
      <c r="L9" s="58"/>
      <c r="M9" s="58"/>
      <c r="N9" s="58"/>
      <c r="O9" s="58"/>
      <c r="P9" s="58"/>
      <c r="Q9" s="58"/>
      <c r="R9" s="58"/>
      <c r="S9" s="58"/>
      <c r="T9" s="58"/>
      <c r="U9" s="58"/>
      <c r="V9" s="58"/>
      <c r="W9" s="58"/>
      <c r="X9" s="58"/>
      <c r="Y9" s="58"/>
      <c r="Z9" s="58"/>
    </row>
    <row r="10">
      <c r="A10" s="44" t="s">
        <v>62</v>
      </c>
      <c r="B10" s="59" t="s">
        <v>63</v>
      </c>
      <c r="C10" s="60"/>
      <c r="D10" s="15"/>
      <c r="E10" s="15"/>
      <c r="F10" s="48">
        <v>1390247.0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1390247</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1.7021641E7</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6.11128614E8</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5.78062136E8</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33066478</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33066478</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170621384</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COMMUNITY FOUNDATION FOR GREATER ATLANTA</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187149223</v>
      </c>
      <c r="D3" s="99">
        <v>1.87149223E8</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3877553</v>
      </c>
      <c r="D4" s="99">
        <v>3877553.0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313600</v>
      </c>
      <c r="D5" s="99">
        <v>313600.0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1552174</v>
      </c>
      <c r="D7" s="99">
        <v>447359.0</v>
      </c>
      <c r="E7" s="99">
        <v>825785.0</v>
      </c>
      <c r="F7" s="99">
        <v>279030.0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4509735</v>
      </c>
      <c r="D9" s="99">
        <v>1037615.0</v>
      </c>
      <c r="E9" s="99">
        <v>2925144.0</v>
      </c>
      <c r="F9" s="99">
        <v>546976.0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136204</v>
      </c>
      <c r="D10" s="99">
        <v>31338.0</v>
      </c>
      <c r="E10" s="99">
        <v>88346.0</v>
      </c>
      <c r="F10" s="99">
        <v>16520.0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392532</v>
      </c>
      <c r="D11" s="99">
        <v>90315.0</v>
      </c>
      <c r="E11" s="99">
        <v>254608.0</v>
      </c>
      <c r="F11" s="99">
        <v>47609.0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391702</v>
      </c>
      <c r="D12" s="99">
        <v>90124.0</v>
      </c>
      <c r="E12" s="99">
        <v>254069.0</v>
      </c>
      <c r="F12" s="99">
        <v>47509.0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200760</v>
      </c>
      <c r="D15" s="99">
        <v>2652.0</v>
      </c>
      <c r="E15" s="99">
        <v>198108.0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69747</v>
      </c>
      <c r="D16" s="99">
        <v>0.0</v>
      </c>
      <c r="E16" s="99">
        <v>69747.0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18000</v>
      </c>
      <c r="D17" s="99">
        <v>0.0</v>
      </c>
      <c r="E17" s="99">
        <v>18000.0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4319017</v>
      </c>
      <c r="D19" s="99">
        <v>0.0</v>
      </c>
      <c r="E19" s="99">
        <v>4319017.0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1736502</v>
      </c>
      <c r="D20" s="99">
        <v>582218.0</v>
      </c>
      <c r="E20" s="99">
        <v>1154284.0</v>
      </c>
      <c r="F20" s="99">
        <v>0.0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595382</v>
      </c>
      <c r="D21" s="99">
        <v>61258.0</v>
      </c>
      <c r="E21" s="99">
        <v>60887.0</v>
      </c>
      <c r="F21" s="99">
        <v>473237.0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173776</v>
      </c>
      <c r="D22" s="99">
        <v>48444.0</v>
      </c>
      <c r="E22" s="99">
        <v>86972.0</v>
      </c>
      <c r="F22" s="99">
        <v>38360.0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461424</v>
      </c>
      <c r="D23" s="99">
        <v>128629.0</v>
      </c>
      <c r="E23" s="99">
        <v>230934.0</v>
      </c>
      <c r="F23" s="99">
        <v>101861.0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564333</v>
      </c>
      <c r="D25" s="99">
        <v>205291.0</v>
      </c>
      <c r="E25" s="99">
        <v>220712.0</v>
      </c>
      <c r="F25" s="99">
        <v>138330.0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96747</v>
      </c>
      <c r="D26" s="99">
        <v>1043.0</v>
      </c>
      <c r="E26" s="99">
        <v>95704.0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317286</v>
      </c>
      <c r="D28" s="99">
        <v>82724.0</v>
      </c>
      <c r="E28" s="99">
        <v>197561.0</v>
      </c>
      <c r="F28" s="99">
        <v>37001.0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93726</v>
      </c>
      <c r="D31" s="99">
        <v>0.0</v>
      </c>
      <c r="E31" s="99">
        <v>93726.0</v>
      </c>
      <c r="F31" s="99">
        <v>0.0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85878</v>
      </c>
      <c r="D32" s="99">
        <v>23940.0</v>
      </c>
      <c r="E32" s="99">
        <v>42980.0</v>
      </c>
      <c r="F32" s="99">
        <v>18958.0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108480</v>
      </c>
      <c r="D34" s="99">
        <v>0.0</v>
      </c>
      <c r="E34" s="99">
        <v>108480.0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t="s">
        <v>136</v>
      </c>
      <c r="C35" s="98">
        <f t="shared" si="1"/>
        <v>90449</v>
      </c>
      <c r="D35" s="99">
        <v>25214.0</v>
      </c>
      <c r="E35" s="99">
        <v>45268.0</v>
      </c>
      <c r="F35" s="99">
        <v>19967.0</v>
      </c>
      <c r="G35" s="43"/>
      <c r="H35" s="43"/>
      <c r="I35" s="43"/>
      <c r="J35" s="43"/>
      <c r="K35" s="43"/>
      <c r="L35" s="43"/>
      <c r="M35" s="43"/>
      <c r="N35" s="43"/>
      <c r="O35" s="43"/>
      <c r="P35" s="43"/>
      <c r="Q35" s="43"/>
      <c r="R35" s="43"/>
      <c r="S35" s="43"/>
      <c r="T35" s="43"/>
      <c r="U35" s="43"/>
      <c r="V35" s="43"/>
      <c r="W35" s="43"/>
      <c r="X35" s="43"/>
      <c r="Y35" s="43"/>
      <c r="Z35" s="43"/>
    </row>
    <row r="36">
      <c r="A36" s="45" t="s">
        <v>50</v>
      </c>
      <c r="B36" s="60" t="s">
        <v>239</v>
      </c>
      <c r="C36" s="98">
        <f t="shared" si="1"/>
        <v>83850</v>
      </c>
      <c r="D36" s="99">
        <v>0.0</v>
      </c>
      <c r="E36" s="99">
        <v>0.0</v>
      </c>
      <c r="F36" s="99">
        <v>83850.0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138</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139</v>
      </c>
      <c r="C40" s="104">
        <f t="shared" ref="C40:F40" si="2">sum(C3:C39)</f>
        <v>207338080</v>
      </c>
      <c r="D40" s="104">
        <f t="shared" si="2"/>
        <v>194198540</v>
      </c>
      <c r="E40" s="104">
        <f t="shared" si="2"/>
        <v>11290332</v>
      </c>
      <c r="F40" s="104">
        <f t="shared" si="2"/>
        <v>1849208</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COMMUNITY FOUNDATION FOR GREATER ATLANTA</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140</v>
      </c>
      <c r="B2" s="45">
        <v>1.0</v>
      </c>
      <c r="C2" s="46" t="s">
        <v>141</v>
      </c>
      <c r="D2" s="111"/>
      <c r="E2" s="112">
        <v>9168336.0</v>
      </c>
      <c r="F2" s="43"/>
      <c r="G2" s="43"/>
      <c r="H2" s="43"/>
      <c r="I2" s="43"/>
      <c r="J2" s="43"/>
      <c r="K2" s="43"/>
      <c r="L2" s="43"/>
      <c r="M2" s="43"/>
      <c r="N2" s="43"/>
      <c r="O2" s="43"/>
      <c r="P2" s="43"/>
      <c r="Q2" s="43"/>
      <c r="R2" s="43"/>
      <c r="S2" s="43"/>
      <c r="T2" s="43"/>
      <c r="U2" s="43"/>
      <c r="V2" s="43"/>
      <c r="W2" s="43"/>
      <c r="X2" s="43"/>
      <c r="Y2" s="43"/>
      <c r="Z2" s="43"/>
    </row>
    <row r="3">
      <c r="A3" s="49"/>
      <c r="B3" s="45">
        <v>2.0</v>
      </c>
      <c r="C3" s="46" t="s">
        <v>142</v>
      </c>
      <c r="D3" s="113"/>
      <c r="E3" s="112">
        <v>0.0</v>
      </c>
      <c r="F3" s="43"/>
      <c r="G3" s="43"/>
      <c r="H3" s="43"/>
      <c r="I3" s="43"/>
      <c r="J3" s="43"/>
      <c r="K3" s="43"/>
      <c r="L3" s="43"/>
      <c r="M3" s="43"/>
      <c r="N3" s="43"/>
      <c r="O3" s="43"/>
      <c r="P3" s="43"/>
      <c r="Q3" s="43"/>
      <c r="R3" s="43"/>
      <c r="S3" s="43"/>
      <c r="T3" s="43"/>
      <c r="U3" s="43"/>
      <c r="V3" s="43"/>
      <c r="W3" s="43"/>
      <c r="X3" s="43"/>
      <c r="Y3" s="43"/>
      <c r="Z3" s="43"/>
    </row>
    <row r="4">
      <c r="A4" s="49"/>
      <c r="B4" s="45">
        <v>3.0</v>
      </c>
      <c r="C4" s="46" t="s">
        <v>143</v>
      </c>
      <c r="D4" s="111"/>
      <c r="E4" s="112">
        <v>1.14792812E8</v>
      </c>
      <c r="F4" s="43"/>
      <c r="G4" s="43"/>
      <c r="H4" s="43"/>
      <c r="I4" s="43"/>
      <c r="J4" s="43"/>
      <c r="K4" s="43"/>
      <c r="L4" s="43"/>
      <c r="M4" s="43"/>
      <c r="N4" s="43"/>
      <c r="O4" s="43"/>
      <c r="P4" s="43"/>
      <c r="Q4" s="43"/>
      <c r="R4" s="43"/>
      <c r="S4" s="43"/>
      <c r="T4" s="43"/>
      <c r="U4" s="43"/>
      <c r="V4" s="43"/>
      <c r="W4" s="43"/>
      <c r="X4" s="43"/>
      <c r="Y4" s="43"/>
      <c r="Z4" s="43"/>
    </row>
    <row r="5">
      <c r="A5" s="49"/>
      <c r="B5" s="45">
        <v>4.0</v>
      </c>
      <c r="C5" s="46" t="s">
        <v>144</v>
      </c>
      <c r="D5" s="113"/>
      <c r="E5" s="112">
        <v>2977142.0</v>
      </c>
      <c r="F5" s="43"/>
      <c r="G5" s="43"/>
      <c r="H5" s="43"/>
      <c r="I5" s="43"/>
      <c r="J5" s="43"/>
      <c r="K5" s="43"/>
      <c r="L5" s="43"/>
      <c r="M5" s="43"/>
      <c r="N5" s="43"/>
      <c r="O5" s="43"/>
      <c r="P5" s="43"/>
      <c r="Q5" s="43"/>
      <c r="R5" s="43"/>
      <c r="S5" s="43"/>
      <c r="T5" s="43"/>
      <c r="U5" s="43"/>
      <c r="V5" s="43"/>
      <c r="W5" s="43"/>
      <c r="X5" s="43"/>
      <c r="Y5" s="43"/>
      <c r="Z5" s="43"/>
    </row>
    <row r="6">
      <c r="A6" s="49"/>
      <c r="B6" s="45">
        <v>5.0</v>
      </c>
      <c r="C6" s="51" t="s">
        <v>145</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146</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147</v>
      </c>
      <c r="D8" s="113"/>
      <c r="E8" s="112">
        <v>1.2751306E7</v>
      </c>
      <c r="F8" s="43"/>
      <c r="G8" s="43"/>
      <c r="H8" s="43"/>
      <c r="I8" s="43"/>
      <c r="J8" s="43"/>
      <c r="K8" s="43"/>
      <c r="L8" s="43"/>
      <c r="M8" s="43"/>
      <c r="N8" s="43"/>
      <c r="O8" s="43"/>
      <c r="P8" s="43"/>
      <c r="Q8" s="43"/>
      <c r="R8" s="43"/>
      <c r="S8" s="43"/>
      <c r="T8" s="43"/>
      <c r="U8" s="43"/>
      <c r="V8" s="43"/>
      <c r="W8" s="43"/>
      <c r="X8" s="43"/>
      <c r="Y8" s="43"/>
      <c r="Z8" s="43"/>
    </row>
    <row r="9">
      <c r="A9" s="49"/>
      <c r="B9" s="45">
        <v>8.0</v>
      </c>
      <c r="C9" s="46" t="s">
        <v>148</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149</v>
      </c>
      <c r="D10" s="111"/>
      <c r="E10" s="112">
        <v>2060192.0</v>
      </c>
      <c r="F10" s="43"/>
      <c r="G10" s="43"/>
      <c r="H10" s="43"/>
      <c r="I10" s="43"/>
      <c r="J10" s="43"/>
      <c r="K10" s="43"/>
      <c r="L10" s="43"/>
      <c r="M10" s="43"/>
      <c r="N10" s="43"/>
      <c r="O10" s="43"/>
      <c r="P10" s="43"/>
      <c r="Q10" s="43"/>
      <c r="R10" s="43"/>
      <c r="S10" s="43"/>
      <c r="T10" s="43"/>
      <c r="U10" s="43"/>
      <c r="V10" s="43"/>
      <c r="W10" s="43"/>
      <c r="X10" s="43"/>
      <c r="Y10" s="43"/>
      <c r="Z10" s="43"/>
    </row>
    <row r="11">
      <c r="A11" s="49"/>
      <c r="B11" s="45" t="s">
        <v>150</v>
      </c>
      <c r="C11" s="46" t="s">
        <v>151</v>
      </c>
      <c r="D11" s="112">
        <v>1244450.0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152</v>
      </c>
      <c r="C12" s="46" t="s">
        <v>153</v>
      </c>
      <c r="D12" s="112">
        <v>539872.0</v>
      </c>
      <c r="E12" s="109">
        <f>D11-D12</f>
        <v>704578</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154</v>
      </c>
      <c r="D13" s="113"/>
      <c r="E13" s="112">
        <v>6.52081718E8</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155</v>
      </c>
      <c r="D14" s="113"/>
      <c r="E14" s="112">
        <v>2.77897115E8</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156</v>
      </c>
      <c r="D15" s="113"/>
      <c r="E15" s="112">
        <v>6840232.0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157</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158</v>
      </c>
      <c r="D17" s="113"/>
      <c r="E17" s="112">
        <v>3480313.0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159</v>
      </c>
      <c r="D18" s="114"/>
      <c r="E18" s="115">
        <f>sum(E2:E17)</f>
        <v>1082753744</v>
      </c>
      <c r="F18" s="43"/>
      <c r="G18" s="43"/>
      <c r="H18" s="43"/>
      <c r="I18" s="43"/>
      <c r="J18" s="43"/>
      <c r="K18" s="43"/>
      <c r="L18" s="43"/>
      <c r="M18" s="43"/>
      <c r="N18" s="43"/>
      <c r="O18" s="43"/>
      <c r="P18" s="43"/>
      <c r="Q18" s="43"/>
      <c r="R18" s="43"/>
      <c r="S18" s="43"/>
      <c r="T18" s="43"/>
      <c r="U18" s="43"/>
      <c r="V18" s="43"/>
      <c r="W18" s="43"/>
      <c r="X18" s="43"/>
      <c r="Y18" s="43"/>
      <c r="Z18" s="43"/>
    </row>
    <row r="19">
      <c r="A19" s="44" t="s">
        <v>160</v>
      </c>
      <c r="B19" s="116">
        <v>17.0</v>
      </c>
      <c r="C19" s="117" t="s">
        <v>161</v>
      </c>
      <c r="D19" s="118"/>
      <c r="E19" s="112">
        <v>4326082.0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162</v>
      </c>
      <c r="D20" s="118"/>
      <c r="E20" s="112">
        <v>3.2005688E7</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163</v>
      </c>
      <c r="D21" s="118"/>
      <c r="E21" s="112">
        <v>300000.0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164</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165</v>
      </c>
      <c r="D23" s="118"/>
      <c r="E23" s="119">
        <v>1.0426239E7</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166</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167</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168</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169</v>
      </c>
      <c r="D27" s="118"/>
      <c r="E27" s="119">
        <v>8661488.0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170</v>
      </c>
      <c r="D28" s="126"/>
      <c r="E28" s="127">
        <f>sum(E19:E27)</f>
        <v>55719497</v>
      </c>
      <c r="F28" s="43"/>
      <c r="G28" s="43"/>
      <c r="H28" s="43"/>
      <c r="I28" s="43"/>
      <c r="J28" s="43"/>
      <c r="K28" s="43"/>
      <c r="L28" s="43"/>
      <c r="M28" s="43"/>
      <c r="N28" s="43"/>
      <c r="O28" s="43"/>
      <c r="P28" s="43"/>
      <c r="Q28" s="43"/>
      <c r="R28" s="43"/>
      <c r="S28" s="43"/>
      <c r="T28" s="43"/>
      <c r="U28" s="43"/>
      <c r="V28" s="43"/>
      <c r="W28" s="43"/>
      <c r="X28" s="43"/>
      <c r="Y28" s="43"/>
      <c r="Z28" s="43"/>
    </row>
    <row r="29">
      <c r="A29" s="65" t="s">
        <v>171</v>
      </c>
      <c r="B29" s="128"/>
      <c r="C29" s="129" t="s">
        <v>172</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173</v>
      </c>
      <c r="D30" s="118"/>
      <c r="E30" s="112">
        <v>9.76454004E8</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174</v>
      </c>
      <c r="D31" s="118"/>
      <c r="E31" s="112">
        <v>5.0580243E7</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175</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176</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177</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178</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179</v>
      </c>
      <c r="D36" s="132"/>
      <c r="E36" s="127">
        <f>sum(E30:E35)</f>
        <v>1027034247</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180</v>
      </c>
      <c r="D37" s="136"/>
      <c r="E37" s="137">
        <f>E36+E28</f>
        <v>1082753744</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