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<sst xmlns="http://schemas.openxmlformats.org/spreadsheetml/2006/main" count="876" uniqueCount="252">
  <si>
    <t>MIDDLETOWN COMMUNITY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</si>
  <si>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</si>
  <si>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</si>
  <si>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</si>
  <si>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</si>
  <si>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</si>
  <si>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</si>
  <si>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</si>
  <si>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</si>
  <si>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</si>
  <si>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</si>
  <si>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</si>
  <si>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</si>
  <si>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</si>
  <si>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</si>
  <si>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</si>
  <si>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</si>
  <si>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</si>
  <si>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</si>
  <si>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</si>
  <si>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</si>
  <si>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</si>
  <si>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</si>
  <si>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</si>
  <si>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</si>
  <si>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</si>
  <si>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</si>
  <si>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</si>
  <si>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</si>
  <si>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</si>
  <si>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</si>
  <si>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</si>
  <si>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</si>
  <si>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</si>
  <si>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</si>
  <si>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</si>
  <si>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</si>
  <si>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</si>
  <si>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</si>
  <si>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</si>
  <si>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</si>
  <si>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</si>
  <si>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</si>
  <si>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</si>
  <si>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</si>
  <si>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</si>
  <si>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</si>
  <si>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</si>
  <si>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</si>
  <si>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</si>
  <si>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</si>
  <si>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</si>
  <si>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</si>
  <si>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</si>
  <si>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</si>
  <si>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</si>
  <si>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</si>
  <si>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</si>
  <si>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</si>
  <si>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</si>
  <si>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</si>
  <si>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</si>
  <si>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</si>
  <si>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</si>
  <si>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ADM FEES FOR AGENCY ACCOUNTS</t>
  </si>
  <si>
    <t>SCHOLARSHIP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</si>
  <si>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</si>
  <si>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</si>
  <si>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</si>
  <si>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</si>
  <si>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</si>
  <si>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</si>
  <si>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</si>
  <si>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</si>
  <si>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</si>
  <si>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</si>
  <si>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</si>
  <si>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</si>
  <si>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</si>
  <si>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</si>
  <si>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</si>
  <si>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</si>
  <si>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</si>
  <si>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</si>
  <si>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</si>
  <si>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</si>
  <si>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</si>
  <si>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</si>
  <si>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</si>
  <si>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</si>
  <si>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</si>
  <si>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</si>
  <si>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</si>
  <si>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</si>
  <si>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</si>
  <si>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</si>
  <si>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</si>
  <si>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</si>
  <si>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ANNUAL MEETING</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</si>
  <si>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</si>
  <si>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</si>
  <si>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</si>
  <si>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</si>
  <si>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</si>
  <si>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</si>
  <si>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</si>
  <si>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</si>
  <si>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</si>
  <si>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</si>
  <si>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</si>
  <si>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</si>
  <si>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</si>
  <si>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</si>
  <si>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</si>
  <si>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</si>
  <si>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</si>
  <si>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</si>
  <si>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</si>
  <si>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</si>
  <si>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</si>
  <si>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</si>
  <si>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</si>
  <si>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</si>
  <si>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</si>
  <si>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</si>
  <si>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</si>
  <si>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</si>
  <si>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</si>
  <si>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</si>
  <si>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</si>
  <si>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</si>
  <si>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</si>
  <si>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</si>
  <si>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</si>
  <si>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</si>
  <si>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</si>
  <si>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MISCELLANEOUS</t>
  </si>
  <si>
    <t>MEMBERSHIPS/ PUBLICATIONS</t>
  </si>
  <si>
    <t>BANK CHARGES AND FEES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</si>
  <si>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</si>
  <si>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</si>
  <si>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</si>
  <si>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</si>
  <si>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</si>
  <si>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</si>
  <si>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</si>
  <si>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</si>
  <si>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</si>
  <si>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</si>
  <si>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</si>
  <si>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</si>
  <si>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</si>
  <si>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</si>
  <si>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</si>
  <si>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</si>
  <si>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</si>
  <si>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</si>
  <si>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</si>
  <si>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</si>
  <si>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</si>
  <si>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</si>
  <si>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</si>
  <si>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</si>
  <si>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</si>
  <si>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</si>
  <si>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</si>
  <si>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</si>
  <si>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</si>
  <si>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</si>
  <si>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</si>
  <si>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</si>
  <si>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</si>
  <si>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</si>
  <si>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</si>
  <si>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</si>
  <si>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</si>
  <si>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</si>
  <si>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</si>
  <si>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</si>
  <si>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</si>
  <si>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</si>
  <si>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</si>
  <si>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</si>
  <si>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</si>
  <si>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</si>
  <si>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</si>
  <si>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</si>
  <si>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</si>
  <si>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</si>
  <si>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</si>
  <si>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</si>
  <si>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</si>
  <si>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</si>
  <si>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</si>
  <si>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</si>
  <si>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</si>
  <si>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</si>
  <si>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</si>
  <si>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</si>
  <si>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</si>
  <si>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</si>
  <si>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</si>
  <si>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</si>
  <si>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</si>
  <si>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</si>
  <si>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</si>
  <si>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</si>
  <si>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</si>
  <si>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</si>
  <si>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</si>
  <si>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</si>
  <si>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</si>
  <si>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</si>
  <si>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</si>
  <si>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</si>
  <si>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</si>
  <si>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</si>
  <si>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</si>
  <si>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</si>
  <si>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</si>
  <si>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</si>
  <si>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</si>
  <si>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</si>
  <si>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</si>
  <si>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</si>
  <si>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</si>
  <si>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</si>
  <si>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</si>
  <si>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</si>
  <si>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</si>
  <si>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</si>
  <si>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</si>
  <si>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</si>
  <si>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</si>
  <si>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</si>
  <si>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</si>
  <si>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</si>
  <si>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</si>
  <si>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</si>
  <si>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</si>
  <si>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INSURANCE INCOME (LOSS)</t>
  </si>
  <si>
    <t>TRAINING AND DEVELOPMENT</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</si>
  <si>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</si>
  <si>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</si>
  <si>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PROGRAM EXPENSES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</si>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</sst>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MIDDLETOWN COMMUNITY FOUNDATION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2023'!C40</f>
        <v>2690393</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2023'!C31</f>
        <v>3400</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2686993</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223916.0833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2023'!E2+'Balance Sheet 2023'!E3</f>
        <v>472574</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2.110496008</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2023'!E30</f>
        <v>14207371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2023'!C40</f>
        <v>2690393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224199.4167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63.36934864</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2023'!E13:E15)</f>
        <v>39979706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2023'!C40</f>
        <v>2690393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224199.4167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178.3220786</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180.4325746</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2023'!E2:E7,'Revenues 2023'!F10:F15)</f>
        <v>520242</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2023'!F44</f>
        <v>2196744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0.2368241361</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2023'!C7:C9)</f>
        <v>265602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2023'!C10:C12)</f>
        <v>33842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299444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2023'!C40</f>
        <v>2690393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0.1113012114</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2023'!C10:C11)</f>
        <v>13746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2023'!C7:C9)</f>
        <v>265602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0.05175412836</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242</v>
      </c>
      <c r="D41" s="75">
        <f>'Expenses 2023'!D40</f>
        <v>2137835</v>
      </c>
      <c r="E41" s="164">
        <f t="shared" ref="E41:E44" si="1">D41/$D$44</f>
        <v>0.7946181097</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2023'!E40</f>
        <v>447510</v>
      </c>
      <c r="E42" s="164">
        <f t="shared" si="1"/>
        <v>0.1663362936</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2023'!F40</f>
        <v>105048</v>
      </c>
      <c r="E43" s="164">
        <f t="shared" si="1"/>
        <v>0.03904559668</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2690393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2023'!F9</f>
        <v>597296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2023'!F40</f>
        <v>105048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5.685934049</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2023'!E2:E10)</f>
        <v>472574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2023'!E19:E22)</f>
        <v>17185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27.49921443</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2023'!E18</f>
        <v>40685800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MIDDLETOWN COMMUNITY FOUNDATION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81601.0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1086980.0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1168581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74557.0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15365.0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89922</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908160.0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243</v>
      </c>
      <c r="D26" s="50">
        <v>6650243.0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6650243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6650243</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3506.0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240</v>
      </c>
      <c r="D40" s="74"/>
      <c r="E40" s="48">
        <v>-756.0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2750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8819656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MIDDLETOWN COMMUNITY FOUNDATION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1334913</v>
      </c>
      <c r="D3" s="99">
        <v>1334913.0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353031</v>
      </c>
      <c r="D4" s="99">
        <v>353031.0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166781</v>
      </c>
      <c r="D7" s="99">
        <v>33356.0</v>
      </c>
      <c r="E7" s="99">
        <v>100069.0</v>
      </c>
      <c r="F7" s="99">
        <v>33356.0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126976</v>
      </c>
      <c r="D9" s="99">
        <v>25396.0</v>
      </c>
      <c r="E9" s="99">
        <v>76185.0</v>
      </c>
      <c r="F9" s="99">
        <v>25395.0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6084</v>
      </c>
      <c r="D10" s="99">
        <v>1217.0</v>
      </c>
      <c r="E10" s="99">
        <v>3650.0</v>
      </c>
      <c r="F10" s="99">
        <v>1217.0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8023</v>
      </c>
      <c r="D11" s="99">
        <v>1605.0</v>
      </c>
      <c r="E11" s="99">
        <v>4814.0</v>
      </c>
      <c r="F11" s="99">
        <v>1604.0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20909</v>
      </c>
      <c r="D12" s="99">
        <v>4182.0</v>
      </c>
      <c r="E12" s="99">
        <v>12545.0</v>
      </c>
      <c r="F12" s="99">
        <v>4182.0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2284</v>
      </c>
      <c r="D15" s="99">
        <v>0.0</v>
      </c>
      <c r="E15" s="99">
        <v>2284.0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14600</v>
      </c>
      <c r="D16" s="99">
        <v>0.0</v>
      </c>
      <c r="E16" s="99">
        <v>14600.0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106222</v>
      </c>
      <c r="D19" s="99">
        <v>0.0</v>
      </c>
      <c r="E19" s="99">
        <v>106222.0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13344</v>
      </c>
      <c r="D20" s="99">
        <v>1455.0</v>
      </c>
      <c r="E20" s="99">
        <v>10434.0</v>
      </c>
      <c r="F20" s="99">
        <v>1455.0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13251</v>
      </c>
      <c r="D21" s="99">
        <v>132.0</v>
      </c>
      <c r="E21" s="99">
        <v>6493.0</v>
      </c>
      <c r="F21" s="99">
        <v>6626.0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53829</v>
      </c>
      <c r="D22" s="99">
        <v>12259.0</v>
      </c>
      <c r="E22" s="99">
        <v>29308.0</v>
      </c>
      <c r="F22" s="99">
        <v>12262.0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47439</v>
      </c>
      <c r="D25" s="99">
        <v>11859.0</v>
      </c>
      <c r="E25" s="99">
        <v>23720.0</v>
      </c>
      <c r="F25" s="99">
        <v>11860.0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9545</v>
      </c>
      <c r="D28" s="99">
        <v>920.0</v>
      </c>
      <c r="E28" s="99">
        <v>7704.0</v>
      </c>
      <c r="F28" s="99">
        <v>921.0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3398</v>
      </c>
      <c r="D31" s="99">
        <v>679.0</v>
      </c>
      <c r="E31" s="99">
        <v>680.0</v>
      </c>
      <c r="F31" s="99">
        <v>2039.0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10581</v>
      </c>
      <c r="D32" s="99">
        <v>2116.0</v>
      </c>
      <c r="E32" s="99">
        <v>6349.0</v>
      </c>
      <c r="F32" s="99">
        <v>2116.0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9997</v>
      </c>
      <c r="D34" s="99">
        <v>0.0</v>
      </c>
      <c r="E34" s="99">
        <v>9997.0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5310</v>
      </c>
      <c r="D35" s="99">
        <v>0.0</v>
      </c>
      <c r="E35" s="99">
        <v>5310.0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244</v>
      </c>
      <c r="C36" s="98">
        <f t="shared" si="1"/>
        <v>3241</v>
      </c>
      <c r="D36" s="99">
        <v>0.0</v>
      </c>
      <c r="E36" s="99">
        <v>3241.0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1412</v>
      </c>
      <c r="D37" s="99">
        <v>0.0</v>
      </c>
      <c r="E37" s="99">
        <v>1412.0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2311170</v>
      </c>
      <c r="D40" s="103">
        <f t="shared" si="2"/>
        <v>1783120</v>
      </c>
      <c r="E40" s="103">
        <f t="shared" si="2"/>
        <v>425017</v>
      </c>
      <c r="F40" s="103">
        <f t="shared" si="2"/>
        <v>103033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MIDDLETOWN COMMUNITY FOUNDATION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675523.0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48934.0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48783.0</v>
      </c>
      <c r="E12" s="108">
        <f>D11-D12</f>
        <v>151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4.3270576E7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198742.0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44144992</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4753.0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1000.0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7335018.0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28628.0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7369399</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1.5807288E7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2.0968305E7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36775593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44144992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MIDDLETOWN COMMUNITY FOUNDATION</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2024'!C40</f>
        <v>2311170</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2024'!C31</f>
        <v>3398</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2307772</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192314.3333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2024'!E2+'Balance Sheet 2024'!E3</f>
        <v>675523</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3.512598298</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2024'!E30</f>
        <v>15807288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2024'!C40</f>
        <v>2311170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192597.5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82.07421176</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2024'!E13:E15)</f>
        <v>43270576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2024'!C40</f>
        <v>2311170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192597.5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224.6684199</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228.1810182</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2024'!E2:E7,'Revenues 2024'!F10:F15)</f>
        <v>1086980</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2024'!F44</f>
        <v>8819656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0.1232451697</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2024'!C7:C9)</f>
        <v>293757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2024'!C10:C12)</f>
        <v>35016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328773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2024'!C40</f>
        <v>2311170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0.1422539233</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2024'!C10:C11)</f>
        <v>14107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2024'!C7:C9)</f>
        <v>293757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0.04802268542</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245</v>
      </c>
      <c r="D41" s="75">
        <f>'Expenses 2024'!D40</f>
        <v>1783120</v>
      </c>
      <c r="E41" s="164">
        <f t="shared" ref="E41:E44" si="1">D41/$D$44</f>
        <v>0.7715226487</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2024'!E40</f>
        <v>425017</v>
      </c>
      <c r="E42" s="164">
        <f t="shared" si="1"/>
        <v>0.1838969007</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2024'!F40</f>
        <v>103033</v>
      </c>
      <c r="E43" s="164">
        <f t="shared" si="1"/>
        <v>0.04458045059</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2311170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2024'!F9</f>
        <v>1168581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2024'!F40</f>
        <v>103033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11.34181282</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2024'!E2:E10)</f>
        <v>675523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2024'!E19:E22)</f>
        <v>5753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117.4209977</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2024'!E18</f>
        <v>44144992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MIDDLETOWN COMMUNITY FOUNDATION</v>
      </c>
      <c r="B1" s="2" t="s">
        <v>246</v>
      </c>
      <c r="C1" s="138"/>
      <c r="D1" s="138"/>
      <c r="E1" s="138"/>
      <c r="F1" s="139"/>
      <c r="G1" s="139"/>
      <c r="H1" s="139"/>
      <c r="I1" s="43"/>
      <c r="J1" s="43"/>
      <c r="K1" s="43"/>
      <c r="L1" s="43"/>
      <c r="M1" s="43"/>
      <c r="N1" s="43"/>
      <c r="O1" s="43"/>
      <c r="P1" s="43"/>
      <c r="Q1" s="43"/>
      <c r="R1" s="43"/>
      <c r="S1" s="43"/>
      <c r="T1" s="43"/>
      <c r="U1" s="43"/>
      <c r="V1" s="43"/>
      <c r="W1" s="43"/>
      <c r="X1" s="43"/>
      <c r="Y1" s="43"/>
    </row>
    <row r="2">
      <c r="A2" s="140" t="s">
        <v>182</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183</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8"/>
      <c r="B5" s="49"/>
      <c r="C5" s="147" t="s">
        <v>182</v>
      </c>
      <c r="D5" s="176">
        <f>'Ratios 2022'!D8</f>
        <v>1.560150574</v>
      </c>
      <c r="E5" s="176">
        <f>'Ratios 2023'!D8</f>
        <v>2.110496008</v>
      </c>
      <c r="F5" s="176">
        <f>'Ratios 2024'!D8</f>
        <v>3.512598298</v>
      </c>
      <c r="G5" s="176">
        <f>average(D5:F5)</f>
        <v>2.39441496</v>
      </c>
      <c r="H5" s="149" t="s">
        <v>189</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190</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191</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8"/>
      <c r="B10" s="49"/>
      <c r="C10" s="147" t="s">
        <v>190</v>
      </c>
      <c r="D10" s="148">
        <f>'Ratios 2022'!D14</f>
        <v>59.82027678</v>
      </c>
      <c r="E10" s="148">
        <f>'Ratios 2023'!D14</f>
        <v>63.36934864</v>
      </c>
      <c r="F10" s="148">
        <f>'Ratios 2024'!D14</f>
        <v>82.07421176</v>
      </c>
      <c r="G10" s="176">
        <f>average(D10:F10)</f>
        <v>68.42127906</v>
      </c>
      <c r="H10" s="149" t="s">
        <v>189</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195</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196</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8"/>
      <c r="B15" s="49"/>
      <c r="C15" s="147" t="s">
        <v>198</v>
      </c>
      <c r="D15" s="179">
        <f>'Ratios 2022'!D20</f>
        <v>154.6299617</v>
      </c>
      <c r="E15" s="179">
        <f>'Ratios 2023'!D20</f>
        <v>178.3220786</v>
      </c>
      <c r="F15" s="179">
        <f>'Ratios 2024'!D20</f>
        <v>224.6684199</v>
      </c>
      <c r="G15" s="176">
        <f>average(D15:F15)</f>
        <v>185.8734867</v>
      </c>
      <c r="H15" s="149" t="s">
        <v>189</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200</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201</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8"/>
      <c r="B20" s="49"/>
      <c r="C20" s="147" t="s">
        <v>200</v>
      </c>
      <c r="D20" s="162">
        <f>'Ratios 2022'!D26</f>
        <v>0.4762356301</v>
      </c>
      <c r="E20" s="162">
        <f>'Ratios 2023'!D26</f>
        <v>0.2368241361</v>
      </c>
      <c r="F20" s="162">
        <f>'Ratios 2024'!D26</f>
        <v>0.1232451697</v>
      </c>
      <c r="G20" s="180">
        <f>average(D20:F20)</f>
        <v>0.2787683119</v>
      </c>
      <c r="H20" s="149" t="s">
        <v>204</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205</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206</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8"/>
      <c r="B25" s="49"/>
      <c r="C25" s="147" t="s">
        <v>210</v>
      </c>
      <c r="D25" s="162">
        <f>'Ratios 2022'!D33</f>
        <v>0.1019554066</v>
      </c>
      <c r="E25" s="162">
        <f>'Ratios 2023'!D33</f>
        <v>0.1113012114</v>
      </c>
      <c r="F25" s="162">
        <f>'Ratios 2024'!D33</f>
        <v>0.1422539233</v>
      </c>
      <c r="G25" s="180">
        <f>average(D25:F25)</f>
        <v>0.1185035138</v>
      </c>
      <c r="H25" s="149" t="s">
        <v>211</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212</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213</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8"/>
      <c r="B30" s="49"/>
      <c r="C30" s="147" t="s">
        <v>212</v>
      </c>
      <c r="D30" s="162">
        <f>'Ratios 2022'!D38</f>
        <v>0.04141253459</v>
      </c>
      <c r="E30" s="162">
        <f>'Ratios 2023'!D38</f>
        <v>0.05175412836</v>
      </c>
      <c r="F30" s="162">
        <f>'Ratios 2024'!D38</f>
        <v>0.04802268542</v>
      </c>
      <c r="G30" s="180">
        <f>average(D30:F30)</f>
        <v>0.04706311612</v>
      </c>
      <c r="H30" s="149" t="s">
        <v>215</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216</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217</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8"/>
      <c r="B35" s="49"/>
      <c r="C35" s="147" t="s">
        <v>251</v>
      </c>
      <c r="D35" s="162">
        <f>'Ratios 2022'!E41</f>
        <v>0.8232026448</v>
      </c>
      <c r="E35" s="162">
        <f>'Ratios 2023'!E41</f>
        <v>0.7946181097</v>
      </c>
      <c r="F35" s="162">
        <f>'Ratios 2024'!E41</f>
        <v>0.7715226487</v>
      </c>
      <c r="G35" s="180">
        <f t="shared" ref="G35:G37" si="1">average(D35:F35)</f>
        <v>0.7964478011</v>
      </c>
      <c r="H35" s="180"/>
      <c r="I35" s="43"/>
      <c r="J35" s="43"/>
      <c r="K35" s="43"/>
      <c r="L35" s="43"/>
      <c r="M35" s="43"/>
      <c r="N35" s="43"/>
      <c r="O35" s="43"/>
      <c r="P35" s="43"/>
      <c r="Q35" s="43"/>
      <c r="R35" s="43"/>
      <c r="S35" s="43"/>
      <c r="T35" s="43"/>
      <c r="U35" s="43"/>
      <c r="V35" s="43"/>
      <c r="W35" s="43"/>
      <c r="X35" s="43"/>
      <c r="Y35" s="43"/>
    </row>
    <row r="36">
      <c r="A36" s="138"/>
      <c r="B36" s="52"/>
      <c r="C36" s="147" t="s">
        <v>219</v>
      </c>
      <c r="D36" s="162">
        <f>'Ratios 2022'!E42</f>
        <v>0.1411079726</v>
      </c>
      <c r="E36" s="162">
        <f>'Ratios 2023'!E42</f>
        <v>0.1663362936</v>
      </c>
      <c r="F36" s="162">
        <f>'Ratios 2024'!E42</f>
        <v>0.1838969007</v>
      </c>
      <c r="G36" s="180">
        <f t="shared" si="1"/>
        <v>0.163780389</v>
      </c>
      <c r="H36" s="180"/>
      <c r="I36" s="43"/>
      <c r="J36" s="43"/>
      <c r="K36" s="43"/>
      <c r="L36" s="43"/>
      <c r="M36" s="43"/>
      <c r="N36" s="43"/>
      <c r="O36" s="43"/>
      <c r="P36" s="43"/>
      <c r="Q36" s="43"/>
      <c r="R36" s="43"/>
      <c r="S36" s="43"/>
      <c r="T36" s="43"/>
      <c r="U36" s="43"/>
      <c r="V36" s="43"/>
      <c r="W36" s="43"/>
      <c r="X36" s="43"/>
      <c r="Y36" s="43"/>
    </row>
    <row r="37">
      <c r="A37" s="138"/>
      <c r="B37" s="181"/>
      <c r="C37" s="147" t="s">
        <v>220</v>
      </c>
      <c r="D37" s="162">
        <f>'Ratios 2022'!E43</f>
        <v>0.03568938267</v>
      </c>
      <c r="E37" s="162">
        <f>'Ratios 2023'!E43</f>
        <v>0.03904559668</v>
      </c>
      <c r="F37" s="162">
        <f>'Ratios 2024'!E43</f>
        <v>0.04458045059</v>
      </c>
      <c r="G37" s="180">
        <f t="shared" si="1"/>
        <v>0.03977180998</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221</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222</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8"/>
      <c r="B42" s="49"/>
      <c r="C42" s="147" t="s">
        <v>225</v>
      </c>
      <c r="D42" s="165">
        <f>'Ratios 2022'!D49</f>
        <v>10.80671174</v>
      </c>
      <c r="E42" s="165">
        <f>'Ratios 2023'!D49</f>
        <v>5.685934049</v>
      </c>
      <c r="F42" s="165">
        <f>'Ratios 2024'!D49</f>
        <v>11.34181282</v>
      </c>
      <c r="G42" s="182">
        <f>average(D42:F42)</f>
        <v>9.27815287</v>
      </c>
      <c r="H42" s="149" t="s">
        <v>226</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227</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228</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8"/>
      <c r="B47" s="49"/>
      <c r="C47" s="147" t="s">
        <v>231</v>
      </c>
      <c r="D47" s="148">
        <f>'Ratios 2022'!D54</f>
        <v>11.99614534</v>
      </c>
      <c r="E47" s="148">
        <f>'Ratios 2023'!D54</f>
        <v>27.49921443</v>
      </c>
      <c r="F47" s="148">
        <f>'Ratios 2024'!D54</f>
        <v>117.4209977</v>
      </c>
      <c r="G47" s="176">
        <f>average(D47:F47)</f>
        <v>52.3054525</v>
      </c>
      <c r="H47" s="149" t="s">
        <v>232</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233</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234</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8"/>
      <c r="B52" s="49"/>
      <c r="C52" s="147" t="s">
        <v>237</v>
      </c>
      <c r="D52" s="183">
        <f>'Ratios 2022'!D59</f>
        <v>0</v>
      </c>
      <c r="E52" s="183">
        <f>'Ratios 2023'!D59</f>
        <v>0</v>
      </c>
      <c r="F52" s="183">
        <f>'Ratios 2024'!D59</f>
        <v>0</v>
      </c>
      <c r="G52" s="184">
        <f>average(D52:F52)</f>
        <v>0</v>
      </c>
      <c r="H52" s="149" t="s">
        <v>238</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MIDDLETOWN COMMUNITY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MIDDLETOWN COMMUNITY FOUNDATION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87740.0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1040632.0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17024.0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1128372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63098.0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39822.0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102920</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953964.0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214.0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-214</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-214</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78.0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78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2185120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MIDDLETOWN COMMUNITY FOUNDATION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1558164</v>
      </c>
      <c r="D3" s="99">
        <v>1558164.0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759400</v>
      </c>
      <c r="D4" s="99">
        <v>759400.0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167148</v>
      </c>
      <c r="D7" s="99">
        <v>30828.0</v>
      </c>
      <c r="E7" s="99">
        <v>105492.0</v>
      </c>
      <c r="F7" s="99">
        <v>30828.0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98134</v>
      </c>
      <c r="D9" s="99">
        <v>22229.0</v>
      </c>
      <c r="E9" s="99">
        <v>53677.0</v>
      </c>
      <c r="F9" s="99">
        <v>22228.0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3441</v>
      </c>
      <c r="D10" s="99">
        <v>688.0</v>
      </c>
      <c r="E10" s="99">
        <v>2065.0</v>
      </c>
      <c r="F10" s="99">
        <v>688.0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7545</v>
      </c>
      <c r="D11" s="99">
        <v>1509.0</v>
      </c>
      <c r="E11" s="99">
        <v>4527.0</v>
      </c>
      <c r="F11" s="99">
        <v>1509.0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22016</v>
      </c>
      <c r="D12" s="99">
        <v>4403.0</v>
      </c>
      <c r="E12" s="99">
        <v>13210.0</v>
      </c>
      <c r="F12" s="99">
        <v>4403.0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29540</v>
      </c>
      <c r="D16" s="99">
        <v>0.0</v>
      </c>
      <c r="E16" s="99">
        <v>29540.0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91852</v>
      </c>
      <c r="D19" s="99">
        <v>0.0</v>
      </c>
      <c r="E19" s="99">
        <v>91852.0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3170</v>
      </c>
      <c r="D20" s="99">
        <v>619.0</v>
      </c>
      <c r="E20" s="99">
        <v>1932.0</v>
      </c>
      <c r="F20" s="99">
        <v>619.0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24449</v>
      </c>
      <c r="D21" s="99">
        <v>244.0</v>
      </c>
      <c r="E21" s="99">
        <v>11980.0</v>
      </c>
      <c r="F21" s="99">
        <v>12225.0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58461</v>
      </c>
      <c r="D22" s="99">
        <v>13263.0</v>
      </c>
      <c r="E22" s="99">
        <v>31932.0</v>
      </c>
      <c r="F22" s="99">
        <v>13266.0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20781</v>
      </c>
      <c r="D23" s="99">
        <v>0.0</v>
      </c>
      <c r="E23" s="99">
        <v>20781.0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46538</v>
      </c>
      <c r="D25" s="99">
        <v>11634.0</v>
      </c>
      <c r="E25" s="99">
        <v>23269.0</v>
      </c>
      <c r="F25" s="99">
        <v>11635.0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15608</v>
      </c>
      <c r="D28" s="99">
        <v>3121.0</v>
      </c>
      <c r="E28" s="99">
        <v>9365.0</v>
      </c>
      <c r="F28" s="99">
        <v>3122.0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4014</v>
      </c>
      <c r="D31" s="99">
        <v>803.0</v>
      </c>
      <c r="E31" s="99">
        <v>803.0</v>
      </c>
      <c r="F31" s="99">
        <v>2408.0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7415</v>
      </c>
      <c r="D32" s="99">
        <v>1483.0</v>
      </c>
      <c r="E32" s="99">
        <v>4449.0</v>
      </c>
      <c r="F32" s="99">
        <v>1483.0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5392</v>
      </c>
      <c r="D34" s="99">
        <v>0.0</v>
      </c>
      <c r="E34" s="99">
        <v>5392.0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1543</v>
      </c>
      <c r="D35" s="99">
        <v>0.0</v>
      </c>
      <c r="E35" s="99">
        <v>1543.0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1021</v>
      </c>
      <c r="D36" s="99">
        <v>0.0</v>
      </c>
      <c r="E36" s="99">
        <v>1021.0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2925632</v>
      </c>
      <c r="D40" s="103">
        <f t="shared" si="2"/>
        <v>2408388</v>
      </c>
      <c r="E40" s="103">
        <f t="shared" si="2"/>
        <v>412830</v>
      </c>
      <c r="F40" s="103">
        <f t="shared" si="2"/>
        <v>104414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MIDDLETOWN COMMUNITY FOUNDATION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379847.0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401294.0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57099.0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50149.0</v>
      </c>
      <c r="E12" s="108">
        <f>D11-D12</f>
        <v>6950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3.7623686E7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75511.0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262305.0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38749593</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15116.0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50000.0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5286673.0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92213.0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5444002</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1.4584343E7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1.8721248E7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33305591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38749593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MIDDLETOWN COMMUNITY FOUNDATION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2022'!C40</f>
        <v>2925632</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2022'!C31</f>
        <v>4014</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2921618</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243468.1667</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2022'!E2+'Balance Sheet 2022'!E3</f>
        <v>379847</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1.560150574</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2022'!E30</f>
        <v>14584343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2022'!C40</f>
        <v>2925632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243802.6667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59.82027678</v>
      </c>
      <c r="E14" s="149" t="s">
        <v>189</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2022'!E13:E15)</f>
        <v>37699197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2022'!C40</f>
        <v>2925632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243802.6667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154.6299617</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156.1901122</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2022'!E2:E7,'Revenues 2022'!F10:F15)</f>
        <v>1040632</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2022'!F44</f>
        <v>2185120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0.4762356301</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2022'!C7:C9)</f>
        <v>265282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2022'!C10:C12)</f>
        <v>33002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298284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2022'!C40</f>
        <v>2925632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0.1019554066</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2022'!C10:C11)</f>
        <v>10986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2022'!C7:C9)</f>
        <v>265282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0.04141253459</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218</v>
      </c>
      <c r="D41" s="75">
        <f>'Expenses 2022'!D40</f>
        <v>2408388</v>
      </c>
      <c r="E41" s="164">
        <f t="shared" ref="E41:E44" si="1">D41/$D$44</f>
        <v>0.8232026448</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2022'!E40</f>
        <v>412830</v>
      </c>
      <c r="E42" s="164">
        <f t="shared" si="1"/>
        <v>0.1411079726</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2022'!F40</f>
        <v>104414</v>
      </c>
      <c r="E43" s="164">
        <f t="shared" si="1"/>
        <v>0.03568938267</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2925632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2022'!F9</f>
        <v>1128372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2022'!F40</f>
        <v>104414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10.80671174</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2022'!E2:E10)</f>
        <v>781141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2022'!E19:E22)</f>
        <v>65116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11.99614534</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2022'!E18</f>
        <v>38749593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MIDDLETOWN COMMUNITY FOUNDATION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77054.0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520242.0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597296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66594.0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13555.0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80149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944241.0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239</v>
      </c>
      <c r="D26" s="50">
        <v>570955.0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570955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570955</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3325.0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240</v>
      </c>
      <c r="D40" s="74"/>
      <c r="E40" s="48">
        <v>778.0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4103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2196744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MIDDLETOWN COMMUNITY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1696485</v>
      </c>
      <c r="D3" s="99">
        <v>1696485.0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351355</v>
      </c>
      <c r="D4" s="99">
        <v>351355.0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144663</v>
      </c>
      <c r="D7" s="99">
        <v>28932.0</v>
      </c>
      <c r="E7" s="99">
        <v>86798.0</v>
      </c>
      <c r="F7" s="99">
        <v>28933.0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120939</v>
      </c>
      <c r="D9" s="99">
        <v>24189.0</v>
      </c>
      <c r="E9" s="99">
        <v>72563.0</v>
      </c>
      <c r="F9" s="99">
        <v>24187.0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8697</v>
      </c>
      <c r="D10" s="99">
        <v>1740.0</v>
      </c>
      <c r="E10" s="99">
        <v>5218.0</v>
      </c>
      <c r="F10" s="99">
        <v>1739.0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5049</v>
      </c>
      <c r="D11" s="99">
        <v>1010.0</v>
      </c>
      <c r="E11" s="99">
        <v>3029.0</v>
      </c>
      <c r="F11" s="99">
        <v>1010.0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20096</v>
      </c>
      <c r="D12" s="99">
        <v>4019.0</v>
      </c>
      <c r="E12" s="99">
        <v>12058.0</v>
      </c>
      <c r="F12" s="99">
        <v>4019.0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11668</v>
      </c>
      <c r="D15" s="99">
        <v>0.0</v>
      </c>
      <c r="E15" s="99">
        <v>11668.0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37829</v>
      </c>
      <c r="D16" s="99">
        <v>0.0</v>
      </c>
      <c r="E16" s="99">
        <v>37829.0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89108</v>
      </c>
      <c r="D19" s="99">
        <v>0.0</v>
      </c>
      <c r="E19" s="99">
        <v>89108.0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24406</v>
      </c>
      <c r="D20" s="99">
        <v>779.0</v>
      </c>
      <c r="E20" s="99">
        <v>22849.0</v>
      </c>
      <c r="F20" s="99">
        <v>778.0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27946</v>
      </c>
      <c r="D21" s="99">
        <v>279.0</v>
      </c>
      <c r="E21" s="99">
        <v>13694.0</v>
      </c>
      <c r="F21" s="99">
        <v>13973.0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59792</v>
      </c>
      <c r="D22" s="99">
        <v>13603.0</v>
      </c>
      <c r="E22" s="99">
        <v>32584.0</v>
      </c>
      <c r="F22" s="99">
        <v>13605.0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46502</v>
      </c>
      <c r="D25" s="99">
        <v>11625.0</v>
      </c>
      <c r="E25" s="99">
        <v>23251.0</v>
      </c>
      <c r="F25" s="99">
        <v>11626.0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16362</v>
      </c>
      <c r="D28" s="99">
        <v>1068.0</v>
      </c>
      <c r="E28" s="99">
        <v>14227.0</v>
      </c>
      <c r="F28" s="99">
        <v>1067.0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3400</v>
      </c>
      <c r="D31" s="99">
        <v>680.0</v>
      </c>
      <c r="E31" s="99">
        <v>680.0</v>
      </c>
      <c r="F31" s="99">
        <v>2040.0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10356</v>
      </c>
      <c r="D32" s="99">
        <v>2071.0</v>
      </c>
      <c r="E32" s="99">
        <v>6214.0</v>
      </c>
      <c r="F32" s="99">
        <v>2071.0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137</v>
      </c>
      <c r="C34" s="98">
        <f t="shared" si="1"/>
        <v>7454</v>
      </c>
      <c r="D34" s="99">
        <v>0.0</v>
      </c>
      <c r="E34" s="99">
        <v>7454.0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5813</v>
      </c>
      <c r="D35" s="99">
        <v>0.0</v>
      </c>
      <c r="E35" s="99">
        <v>5813.0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1623</v>
      </c>
      <c r="D36" s="99">
        <v>0.0</v>
      </c>
      <c r="E36" s="99">
        <v>1623.0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241</v>
      </c>
      <c r="C37" s="98">
        <f t="shared" si="1"/>
        <v>850</v>
      </c>
      <c r="D37" s="99">
        <v>0.0</v>
      </c>
      <c r="E37" s="99">
        <v>850.0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2690393</v>
      </c>
      <c r="D40" s="103">
        <f t="shared" si="2"/>
        <v>2137835</v>
      </c>
      <c r="E40" s="103">
        <f t="shared" si="2"/>
        <v>447510</v>
      </c>
      <c r="F40" s="103">
        <f t="shared" si="2"/>
        <v>105048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MIDDLETOWN COMMUNITY FOUNDATION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472574.0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48934.0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45385.0</v>
      </c>
      <c r="E12" s="108">
        <f>D11-D12</f>
        <v>3549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3.9979706E7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229971.0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40685800</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16860.0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325.0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6421269.0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59101.0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6497555</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1.4207371E7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1.9980874E7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34188245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40685800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