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<sst xmlns="http://schemas.openxmlformats.org/spreadsheetml/2006/main" count="876" uniqueCount="255">
  <si>
    <t>HEIFETZ INTERNATIONAL MUSIC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</si>
  <si>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</si>
  <si>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</si>
  <si>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</si>
  <si>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</si>
  <si>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</si>
  <si>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</si>
  <si>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</si>
  <si>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</si>
  <si>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</si>
  <si>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</si>
  <si>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</si>
  <si>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</si>
  <si>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</si>
  <si>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</si>
  <si>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</si>
  <si>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</si>
  <si>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</si>
  <si>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</si>
  <si>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</si>
  <si>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</si>
  <si>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</si>
  <si>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</si>
  <si>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</si>
  <si>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</si>
  <si>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</si>
  <si>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</si>
  <si>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</si>
  <si>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</si>
  <si>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</si>
  <si>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</si>
  <si>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</si>
  <si>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</si>
  <si>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</si>
  <si>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</si>
  <si>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</si>
  <si>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</si>
  <si>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</si>
  <si>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</si>
  <si>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</si>
  <si>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</si>
  <si>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</si>
  <si>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</si>
  <si>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</si>
  <si>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</si>
  <si>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</si>
  <si>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</si>
  <si>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</si>
  <si>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</si>
  <si>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</si>
  <si>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</si>
  <si>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</si>
  <si>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</si>
  <si>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</si>
  <si>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</si>
  <si>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</si>
  <si>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</si>
  <si>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</si>
  <si>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</si>
  <si>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</si>
  <si>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</si>
  <si>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</si>
  <si>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</si>
  <si>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</si>
  <si>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STUDENT FEES</t>
  </si>
  <si>
    <t>OTHER INCOME</t>
  </si>
  <si>
    <t>TICKET SALES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</si>
  <si>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</si>
  <si>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</si>
  <si>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</si>
  <si>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</si>
  <si>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</si>
  <si>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</si>
  <si>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</si>
  <si>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</si>
  <si>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</si>
  <si>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</si>
  <si>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</si>
  <si>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</si>
  <si>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</si>
  <si>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</si>
  <si>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</si>
  <si>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</si>
  <si>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</si>
  <si>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</si>
  <si>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</si>
  <si>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</si>
  <si>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</si>
  <si>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</si>
  <si>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</si>
  <si>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</si>
  <si>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</si>
  <si>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</si>
  <si>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</si>
  <si>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</si>
  <si>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</si>
  <si>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</si>
  <si>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</si>
  <si>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</si>
  <si>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</si>
  <si>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</si>
  <si>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</si>
  <si>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</si>
  <si>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</si>
  <si>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</si>
  <si>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</si>
  <si>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</si>
  <si>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</si>
  <si>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</si>
  <si>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</si>
  <si>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</si>
  <si>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</si>
  <si>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</si>
  <si>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</si>
  <si>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</si>
  <si>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</si>
  <si>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</si>
  <si>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</si>
  <si>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</si>
  <si>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</si>
  <si>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</si>
  <si>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</si>
  <si>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</si>
  <si>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</si>
  <si>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</si>
  <si>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</si>
  <si>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</si>
  <si>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</si>
  <si>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</si>
  <si>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</si>
  <si>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</si>
  <si>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</si>
  <si>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</si>
  <si>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</si>
  <si>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</si>
  <si>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</si>
  <si>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SUMMER PROGRAM</t>
  </si>
  <si>
    <t>TAXES AND LICENSES</t>
  </si>
  <si>
    <t xml:space="preserve"> PRINTING AND PUBLICATIO</t>
  </si>
  <si>
    <t>BANK CHARGES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</si>
  <si>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</si>
  <si>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</si>
  <si>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</si>
  <si>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</si>
  <si>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</si>
  <si>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</si>
  <si>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</si>
  <si>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</si>
  <si>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</si>
  <si>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</si>
  <si>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</si>
  <si>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</si>
  <si>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</si>
  <si>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</si>
  <si>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</si>
  <si>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</si>
  <si>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</si>
  <si>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</si>
  <si>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</si>
  <si>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</si>
  <si>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</si>
  <si>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</si>
  <si>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</si>
  <si>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</si>
  <si>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</si>
  <si>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</si>
  <si>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</si>
  <si>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</si>
  <si>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</si>
  <si>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</si>
  <si>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</si>
  <si>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</si>
  <si>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</si>
  <si>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</si>
  <si>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</si>
  <si>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</si>
  <si>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</si>
  <si>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</si>
  <si>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</si>
  <si>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</si>
  <si>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</si>
  <si>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</si>
  <si>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</si>
  <si>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</si>
  <si>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</si>
  <si>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</si>
  <si>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</si>
  <si>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</si>
  <si>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</si>
  <si>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</si>
  <si>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</si>
  <si>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</si>
  <si>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</si>
  <si>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</si>
  <si>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</si>
  <si>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</si>
  <si>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</si>
  <si>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</si>
  <si>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</si>
  <si>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</si>
  <si>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</si>
  <si>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</si>
  <si>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</si>
  <si>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</si>
  <si>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</si>
  <si>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</si>
  <si>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</si>
  <si>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</si>
  <si>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</si>
  <si>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</si>
  <si>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</si>
  <si>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</si>
  <si>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</si>
  <si>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</si>
  <si>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</si>
  <si>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</si>
  <si>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</si>
  <si>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</si>
  <si>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</si>
  <si>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</si>
  <si>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</si>
  <si>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</si>
  <si>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</si>
  <si>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</si>
  <si>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</si>
  <si>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</si>
  <si>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</si>
  <si>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</si>
  <si>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</si>
  <si>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</si>
  <si>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</si>
  <si>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</si>
  <si>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</si>
  <si>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</si>
  <si>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</si>
  <si>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</si>
  <si>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</si>
  <si>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</si>
  <si>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</si>
  <si>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</si>
  <si>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CONCERT INCOME</t>
  </si>
  <si>
    <t>RETAIL SALES</t>
  </si>
  <si>
    <r>
      <rPr>
        <rFont val="Roboto"/>
        <color rgb="FF000000"/>
        <sz val="10.0"/>
      </rPr>
      <t xml:space="preserve">Gross amount from sales of </t>
    </r>
    <r>
      <rPr>
        <rFont val="Roboto"/>
        <color rgb="FF000000"/>
        <sz val="10.0"/>
      </rPr>
      <t>assets other than inventory</t>
    </r>
  </si>
  <si>
    <t>UTILITIES</t>
  </si>
  <si>
    <t>SUPPLIES</t>
  </si>
  <si>
    <t>SPECIAL EVENTS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</si>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</sst>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HEIFETZ INTERNATIONAL MUSIC INSTITUTE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1924439</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24251</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1900188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158349</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147723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0.9328950609</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123549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1924439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160369.9167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0.770400101</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10775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1924439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160369.9167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0.06718841179</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1.000083473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809348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1655936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0.4887556041</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422751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71976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494727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1924439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0.2570759582</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44450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422751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0.105144636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246</v>
      </c>
      <c r="D41" s="75">
        <f>'Expenses 2023'!D40</f>
        <v>1798297</v>
      </c>
      <c r="E41" s="164">
        <f t="shared" ref="E41:E44" si="1">D41/$D$44</f>
        <v>0.9344525859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126142</v>
      </c>
      <c r="E42" s="164">
        <f t="shared" si="1"/>
        <v>0.06554741408</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1924439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692022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196496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22080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8.899275362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158109</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325595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0.4856002088</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HEIFETZ INTERNATIONAL MUSIC INSTITUTE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59139.0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788123.0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217350.0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847262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836708.0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86906.0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7825.0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931439</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7456.0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29387.0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14360.0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15027</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1801184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HEIFETZ INTERNATIONAL MUSIC INSTITUTE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115000</v>
      </c>
      <c r="D7" s="99">
        <v>101200.0</v>
      </c>
      <c r="E7" s="99">
        <v>6900.0</v>
      </c>
      <c r="F7" s="99">
        <v>6900.0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325997</v>
      </c>
      <c r="D9" s="99">
        <v>278097.0</v>
      </c>
      <c r="E9" s="99">
        <v>37200.0</v>
      </c>
      <c r="F9" s="99">
        <v>10700.0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63343</v>
      </c>
      <c r="D11" s="99">
        <v>53809.0</v>
      </c>
      <c r="E11" s="99">
        <v>6334.0</v>
      </c>
      <c r="F11" s="99">
        <v>3200.0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33188</v>
      </c>
      <c r="D12" s="99">
        <v>28169.0</v>
      </c>
      <c r="E12" s="99">
        <v>3319.0</v>
      </c>
      <c r="F12" s="99">
        <v>1700.0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130218</v>
      </c>
      <c r="D20" s="99">
        <v>102218.0</v>
      </c>
      <c r="E20" s="99">
        <v>28000.0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31793</v>
      </c>
      <c r="D21" s="99">
        <v>26981.0</v>
      </c>
      <c r="E21" s="99">
        <v>1712.0</v>
      </c>
      <c r="F21" s="99">
        <v>3100.0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7949</v>
      </c>
      <c r="D22" s="99">
        <v>7154.0</v>
      </c>
      <c r="E22" s="99">
        <v>795.0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20206</v>
      </c>
      <c r="D23" s="99">
        <v>12166.0</v>
      </c>
      <c r="E23" s="99">
        <v>4040.0</v>
      </c>
      <c r="F23" s="99">
        <v>4000.0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21885</v>
      </c>
      <c r="D25" s="99">
        <v>18598.0</v>
      </c>
      <c r="E25" s="99">
        <v>3287.0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9693</v>
      </c>
      <c r="D26" s="99">
        <v>4506.0</v>
      </c>
      <c r="E26" s="99">
        <v>5187.0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6867</v>
      </c>
      <c r="D29" s="99">
        <v>0.0</v>
      </c>
      <c r="E29" s="99">
        <v>6867.0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25764</v>
      </c>
      <c r="D31" s="99">
        <v>21993.0</v>
      </c>
      <c r="E31" s="99">
        <v>3771.0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13518</v>
      </c>
      <c r="D32" s="99">
        <v>8787.0</v>
      </c>
      <c r="E32" s="99">
        <v>4731.0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139</v>
      </c>
      <c r="C34" s="98">
        <f t="shared" si="1"/>
        <v>4493</v>
      </c>
      <c r="D34" s="99">
        <v>0.0</v>
      </c>
      <c r="E34" s="99">
        <v>4493.0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131725</v>
      </c>
      <c r="D35" s="99">
        <v>125030.0</v>
      </c>
      <c r="E35" s="99">
        <v>5395.0</v>
      </c>
      <c r="F35" s="99">
        <v>1300.0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970650</v>
      </c>
      <c r="D36" s="99">
        <v>970650.0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26843</v>
      </c>
      <c r="D37" s="99">
        <v>26843.0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3595</v>
      </c>
      <c r="D38" s="99">
        <v>1602.0</v>
      </c>
      <c r="E38" s="99">
        <v>1993.0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1942727</v>
      </c>
      <c r="D40" s="103">
        <f t="shared" si="2"/>
        <v>1787803</v>
      </c>
      <c r="E40" s="103">
        <f t="shared" si="2"/>
        <v>124024</v>
      </c>
      <c r="F40" s="103">
        <f t="shared" si="2"/>
        <v>30900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HEIFETZ INTERNATIONAL MUSIC INSTITUTE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87003.0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9758.0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22987.0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14884.0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341078.0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183823.0</v>
      </c>
      <c r="E12" s="108">
        <f>D11-D12</f>
        <v>157255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11167.0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303054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124175.0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154854.0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9768.0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288797</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14257.0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14257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303054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HEIFETZ INTERNATIONAL MUSIC INSTITUTE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1942727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25764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1916963</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159746.9167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87003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0.5446302302</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14257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1942727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161893.9167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0.08806384016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1942727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161893.9167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0.5446302302</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836708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1801184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0.4645322188</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440997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96531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537528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1942727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0.2766873575</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63343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440997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0.1436358977</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248</v>
      </c>
      <c r="D41" s="75">
        <f>'Expenses 2024'!D40</f>
        <v>1787803</v>
      </c>
      <c r="E41" s="164">
        <f t="shared" ref="E41:E44" si="1">D41/$D$44</f>
        <v>0.9202543641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124024</v>
      </c>
      <c r="E42" s="164">
        <f t="shared" si="1"/>
        <v>0.0638401587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30900</v>
      </c>
      <c r="E43" s="164">
        <f t="shared" si="1"/>
        <v>0.0159054772</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1942727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847262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30900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27.4194822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134632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124175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1.084211798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154854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303054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0.5109782415</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HEIFETZ INTERNATIONAL MUSIC INSTITUTE</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183</v>
      </c>
      <c r="D5" s="176">
        <f>'Ratios 2022'!D8</f>
        <v>2.33062242</v>
      </c>
      <c r="E5" s="176">
        <f>'Ratios 2023'!D8</f>
        <v>0.9328950609</v>
      </c>
      <c r="F5" s="176">
        <f>'Ratios 2024'!D8</f>
        <v>0.5446302302</v>
      </c>
      <c r="G5" s="176">
        <f>average(D5:F5)</f>
        <v>1.26938257</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191</v>
      </c>
      <c r="D10" s="148">
        <f>'Ratios 2022'!D14</f>
        <v>2.499878095</v>
      </c>
      <c r="E10" s="148">
        <f>'Ratios 2023'!D14</f>
        <v>0.770400101</v>
      </c>
      <c r="F10" s="148">
        <f>'Ratios 2024'!D14</f>
        <v>0.08806384016</v>
      </c>
      <c r="G10" s="176">
        <f>average(D10:F10)</f>
        <v>1.119447345</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0.6635770803</v>
      </c>
      <c r="E15" s="179">
        <f>'Ratios 2023'!D20</f>
        <v>0.06718841179</v>
      </c>
      <c r="F15" s="179">
        <f>'Ratios 2024'!D20</f>
        <v>0</v>
      </c>
      <c r="G15" s="176">
        <f>average(D15:F15)</f>
        <v>0.2435884974</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0.5180696345</v>
      </c>
      <c r="E20" s="162">
        <f>'Ratios 2023'!D26</f>
        <v>0.4887556041</v>
      </c>
      <c r="F20" s="162">
        <f>'Ratios 2024'!D26</f>
        <v>0.4645322188</v>
      </c>
      <c r="G20" s="180">
        <f>average(D20:F20)</f>
        <v>0.4904524858</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0.2452907359</v>
      </c>
      <c r="E25" s="162">
        <f>'Ratios 2023'!D33</f>
        <v>0.2570759582</v>
      </c>
      <c r="F25" s="162">
        <f>'Ratios 2024'!D33</f>
        <v>0.2766873575</v>
      </c>
      <c r="G25" s="180">
        <f>average(D25:F25)</f>
        <v>0.2596846839</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0.13548682</v>
      </c>
      <c r="E30" s="162">
        <f>'Ratios 2023'!D38</f>
        <v>0.105144636</v>
      </c>
      <c r="F30" s="162">
        <f>'Ratios 2024'!D38</f>
        <v>0.1436358977</v>
      </c>
      <c r="G30" s="180">
        <f>average(D30:F30)</f>
        <v>0.1280891179</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0.9334498314</v>
      </c>
      <c r="E35" s="162">
        <f>'Ratios 2023'!E41</f>
        <v>0.9344525859</v>
      </c>
      <c r="F35" s="162">
        <f>'Ratios 2024'!E41</f>
        <v>0.9202543641</v>
      </c>
      <c r="G35" s="180">
        <f t="shared" ref="G35:G37" si="1">average(D35:F35)</f>
        <v>0.9293855938</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0.06655016863</v>
      </c>
      <c r="E36" s="162">
        <f>'Ratios 2023'!E42</f>
        <v>0.06554741408</v>
      </c>
      <c r="F36" s="162">
        <f>'Ratios 2024'!E42</f>
        <v>0.0638401587</v>
      </c>
      <c r="G36" s="180">
        <f t="shared" si="1"/>
        <v>0.06531258047</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v>
      </c>
      <c r="E37" s="162">
        <f>'Ratios 2023'!E43</f>
        <v>0</v>
      </c>
      <c r="F37" s="162">
        <f>'Ratios 2024'!E43</f>
        <v>0.0159054772</v>
      </c>
      <c r="G37" s="180">
        <f t="shared" si="1"/>
        <v>0.005301825733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226</v>
      </c>
      <c r="D42" s="165" t="str">
        <f>'Ratios 2022'!D49</f>
        <v>$0</v>
      </c>
      <c r="E42" s="165" t="str">
        <f>'Ratios 2023'!D49</f>
        <v>$0</v>
      </c>
      <c r="F42" s="165">
        <f>'Ratios 2024'!D49</f>
        <v>27.4194822</v>
      </c>
      <c r="G42" s="182">
        <f>average(D42:F42)</f>
        <v>27.4194822</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12.32865685</v>
      </c>
      <c r="E47" s="148">
        <f>'Ratios 2023'!D54</f>
        <v>8.899275362</v>
      </c>
      <c r="F47" s="148">
        <f>'Ratios 2024'!D54</f>
        <v>1.084211798</v>
      </c>
      <c r="G47" s="176">
        <f>average(D47:F47)</f>
        <v>7.437381336</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0.2265614616</v>
      </c>
      <c r="E52" s="183">
        <f>'Ratios 2023'!D59</f>
        <v>0.4856002088</v>
      </c>
      <c r="F52" s="183">
        <f>'Ratios 2024'!D59</f>
        <v>0.5109782415</v>
      </c>
      <c r="G52" s="184">
        <f>average(D52:F52)</f>
        <v>0.407713304</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HEIFETZ INTERNATIONAL MUSIC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HEIFETZ INTERNATIONAL MUSIC INSTITUTE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1020463.0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188814.0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1020463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784215.0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99350.0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61753.0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945318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3934.0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5616.0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5590.0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1969741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HEIFETZ INTERNATIONAL MUSIC INSTITUTE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402541</v>
      </c>
      <c r="D9" s="99">
        <v>351759.0</v>
      </c>
      <c r="E9" s="99">
        <v>50782.0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54539</v>
      </c>
      <c r="D11" s="99">
        <v>51812.0</v>
      </c>
      <c r="E11" s="99">
        <v>2727.0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35896</v>
      </c>
      <c r="D12" s="99">
        <v>31947.0</v>
      </c>
      <c r="E12" s="99">
        <v>3949.0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13387</v>
      </c>
      <c r="D15" s="99">
        <v>13387.0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12568</v>
      </c>
      <c r="D16" s="99">
        <v>0.0</v>
      </c>
      <c r="E16" s="99">
        <v>12568.0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298524</v>
      </c>
      <c r="D20" s="99">
        <v>297377.0</v>
      </c>
      <c r="E20" s="99">
        <v>1147.0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71508</v>
      </c>
      <c r="D21" s="99">
        <v>71508.0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129323</v>
      </c>
      <c r="D22" s="99">
        <v>116391.0</v>
      </c>
      <c r="E22" s="99">
        <v>12932.0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25328</v>
      </c>
      <c r="D25" s="99">
        <v>22795.0</v>
      </c>
      <c r="E25" s="99">
        <v>2533.0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279197</v>
      </c>
      <c r="D26" s="99">
        <v>279197.0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354</v>
      </c>
      <c r="D29" s="99">
        <v>0.0</v>
      </c>
      <c r="E29" s="99">
        <v>354.0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27773</v>
      </c>
      <c r="D31" s="99">
        <v>20830.0</v>
      </c>
      <c r="E31" s="99">
        <v>6943.0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13226</v>
      </c>
      <c r="D32" s="99">
        <v>8477.0</v>
      </c>
      <c r="E32" s="99">
        <v>4749.0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576584</v>
      </c>
      <c r="D34" s="99">
        <v>576584.0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19286</v>
      </c>
      <c r="D35" s="99">
        <v>0.0</v>
      </c>
      <c r="E35" s="99">
        <v>19286.0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18103</v>
      </c>
      <c r="D36" s="99">
        <v>18103.0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15468</v>
      </c>
      <c r="D37" s="99">
        <v>0.0</v>
      </c>
      <c r="E37" s="99">
        <v>15468.0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16157</v>
      </c>
      <c r="D38" s="99">
        <v>15845.0</v>
      </c>
      <c r="E38" s="99">
        <v>312.0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2009762</v>
      </c>
      <c r="D40" s="103">
        <f t="shared" si="2"/>
        <v>1876012</v>
      </c>
      <c r="E40" s="103">
        <f t="shared" si="2"/>
        <v>133750</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HEIFETZ INTERNATIONAL MUSIC INSTITUTE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384939.0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31000.0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6749.0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290610.0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196740.0</v>
      </c>
      <c r="E12" s="108">
        <f>D11-D12</f>
        <v>93870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111136.0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34378.0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662072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34285.0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150000.0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59107.0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243392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418680.0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418680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662072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HEIFETZ INTERNATIONAL MUSIC INSTITUTE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2009762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27773</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1981989</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165165.75</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384939</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2.33062242</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418680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2009762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167480.1667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2.499878095</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111136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2009762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167480.1667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0.6635770803</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2.9941995</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1020463</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1969741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0.5180696345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402541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90435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492976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2009762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0.2452907359</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54539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402541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0.13548682</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1876012</v>
      </c>
      <c r="E41" s="164">
        <f t="shared" ref="E41:E44" si="1">D41/$D$44</f>
        <v>0.9334498314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133750</v>
      </c>
      <c r="E42" s="164">
        <f t="shared" si="1"/>
        <v>0.06655016863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0</v>
      </c>
      <c r="E43" s="164">
        <f t="shared" si="1"/>
        <v>0</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2009762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1020463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t="str">
        <f>if(D48=0, "$0",D47/D48)</f>
        <v>$0</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422688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34285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12.32865685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150000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662072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0.2265614616</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HEIFETZ INTERNATIONAL MUSIC INSTITUTE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692022.0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214014.0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692022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809348.0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92765.0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241</v>
      </c>
      <c r="D12" s="61"/>
      <c r="E12" s="61"/>
      <c r="F12" s="62">
        <v>33146.0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65</v>
      </c>
      <c r="D13" s="61"/>
      <c r="E13" s="61"/>
      <c r="F13" s="62">
        <v>12915.0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948174</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15740.0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1655936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HEIFETZ INTERNATIONAL MUSIC INSTITUTE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115000</v>
      </c>
      <c r="D7" s="99">
        <v>115000.0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307751</v>
      </c>
      <c r="D9" s="99">
        <v>265476.0</v>
      </c>
      <c r="E9" s="99">
        <v>42275.0</v>
      </c>
      <c r="F9" s="99">
        <v>0.0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44450</v>
      </c>
      <c r="D11" s="99">
        <v>40005.0</v>
      </c>
      <c r="E11" s="99">
        <v>4445.0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27526</v>
      </c>
      <c r="D12" s="99">
        <v>24773.0</v>
      </c>
      <c r="E12" s="99">
        <v>2753.0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12228</v>
      </c>
      <c r="D16" s="99">
        <v>6480.0</v>
      </c>
      <c r="E16" s="99">
        <v>5748.0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131463</v>
      </c>
      <c r="D20" s="99">
        <v>131463.0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45266</v>
      </c>
      <c r="D21" s="99">
        <v>45266.0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19811</v>
      </c>
      <c r="D22" s="99">
        <v>17830.0</v>
      </c>
      <c r="E22" s="99">
        <v>1981.0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19463</v>
      </c>
      <c r="D25" s="99">
        <v>17517.0</v>
      </c>
      <c r="E25" s="99">
        <v>1946.0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7262</v>
      </c>
      <c r="D26" s="99">
        <v>6391.0</v>
      </c>
      <c r="E26" s="99">
        <v>871.0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6557</v>
      </c>
      <c r="D29" s="99">
        <v>0.0</v>
      </c>
      <c r="E29" s="99">
        <v>6557.0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24251</v>
      </c>
      <c r="D31" s="99">
        <v>18188.0</v>
      </c>
      <c r="E31" s="99">
        <v>6063.0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12159</v>
      </c>
      <c r="D32" s="99">
        <v>7782.0</v>
      </c>
      <c r="E32" s="99">
        <v>4377.0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647060</v>
      </c>
      <c r="D34" s="99">
        <v>647060.0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243</v>
      </c>
      <c r="C35" s="98">
        <f t="shared" si="1"/>
        <v>211465</v>
      </c>
      <c r="D35" s="99">
        <v>211465.0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206145</v>
      </c>
      <c r="D36" s="99">
        <v>181408.0</v>
      </c>
      <c r="E36" s="99">
        <v>24737.0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37458</v>
      </c>
      <c r="D37" s="99">
        <v>37458.0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49124</v>
      </c>
      <c r="D38" s="99">
        <v>24735.0</v>
      </c>
      <c r="E38" s="99">
        <v>24389.0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1924439</v>
      </c>
      <c r="D40" s="103">
        <f t="shared" si="2"/>
        <v>1798297</v>
      </c>
      <c r="E40" s="103">
        <f t="shared" si="2"/>
        <v>126142</v>
      </c>
      <c r="F40" s="103">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HEIFETZ INTERNATIONAL MUSIC INSTITUTE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147723.0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27447.0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14137.0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7189.0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252078.0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158059.0</v>
      </c>
      <c r="E12" s="108">
        <f>D11-D12</f>
        <v>94019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10775.0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24305.0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325595</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22080.0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158109.0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21857.0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202046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123549.0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123549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325595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