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0" sheetId="3" r:id="rId7"/>
    <sheet state="visible" name="Expenses 2020" sheetId="4" r:id="rId8"/>
    <sheet state="visible" name="Balance Sheet 2020" sheetId="5" r:id="rId9"/>
    <sheet state="visible" name="Ratios 2020" sheetId="6" r:id="rId10"/>
    <sheet state="visible" name="Revenues 2021" sheetId="7" r:id="rId11"/>
    <sheet state="visible" name="Expenses 2021" sheetId="8" r:id="rId12"/>
    <sheet state="visible" name="Balance Sheet 2021" sheetId="9" r:id="rId13"/>
    <sheet state="visible" name="Ratios 2021" sheetId="10" r:id="rId14"/>
    <sheet state="visible" name="Revenues 2022" sheetId="11" r:id="rId15"/>
    <sheet state="visible" name="Expenses 2022" sheetId="12" r:id="rId16"/>
    <sheet state="visible" name="Balance Sheet 2022" sheetId="13" r:id="rId17"/>
    <sheet state="visible" name="Ratios 2022" sheetId="14" r:id="rId18"/>
    <sheet state="visible" name="Multi-Year Ratios" sheetId="15" r:id="rId19"/>
  </sheets>
  <definedNames/>
  <calcPr/>
</workbook>
</file>

<file path=xl/sharedStrings.xml><?xml version="1.0" encoding="utf-8"?>
<sst xmlns="http://schemas.openxmlformats.org/spreadsheetml/2006/main" count="878" uniqueCount="253">
  <si>
    <t>CA ASSISTED LIVING ASSOCIATION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</si>
  <si>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</si>
  <si>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</si>
  <si>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</si>
  <si>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</si>
  <si>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</si>
  <si>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</si>
  <si>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</si>
  <si>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</si>
  <si>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</si>
  <si>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</si>
  <si>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</si>
  <si>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</si>
  <si>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</si>
  <si>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</si>
  <si>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</si>
  <si>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</si>
  <si>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</si>
  <si>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</si>
  <si>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</si>
  <si>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</si>
  <si>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</si>
  <si>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</si>
  <si>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</si>
  <si>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</si>
  <si>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</si>
  <si>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</si>
  <si>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</si>
  <si>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</si>
  <si>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</si>
  <si>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</si>
  <si>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</si>
  <si>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</si>
  <si>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</si>
  <si>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</si>
  <si>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</si>
  <si>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</si>
  <si>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</si>
  <si>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</si>
  <si>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</si>
  <si>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</si>
  <si>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</si>
  <si>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</si>
  <si>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</si>
  <si>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</si>
  <si>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</si>
  <si>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</si>
  <si>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</si>
  <si>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</si>
  <si>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</si>
  <si>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</si>
  <si>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</si>
  <si>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</si>
  <si>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</si>
  <si>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</si>
  <si>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</si>
  <si>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</si>
  <si>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</si>
  <si>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</si>
  <si>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</si>
  <si>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</si>
  <si>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</si>
  <si>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</si>
  <si>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</si>
  <si>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Conferences/Workshops</t>
  </si>
  <si>
    <t>Membership Dues &amp; Assessments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</si>
  <si>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</si>
  <si>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</si>
  <si>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</si>
  <si>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</si>
  <si>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</si>
  <si>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</si>
  <si>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</si>
  <si>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</si>
  <si>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</si>
  <si>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</si>
  <si>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</si>
  <si>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</si>
  <si>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</si>
  <si>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</si>
  <si>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</si>
  <si>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</si>
  <si>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</si>
  <si>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</si>
  <si>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</si>
  <si>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</si>
  <si>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</si>
  <si>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</si>
  <si>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</si>
  <si>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</si>
  <si>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</si>
  <si>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</si>
  <si>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</si>
  <si>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</si>
  <si>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</si>
  <si>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</si>
  <si>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</si>
  <si>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</si>
  <si>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ADVERTISING</t>
  </si>
  <si>
    <t>PUBLICATION/BROCHURES</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</si>
  <si>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</si>
  <si>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</si>
  <si>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</si>
  <si>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</si>
  <si>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</si>
  <si>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</si>
  <si>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</si>
  <si>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</si>
  <si>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</si>
  <si>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</si>
  <si>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</si>
  <si>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</si>
  <si>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</si>
  <si>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</si>
  <si>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</si>
  <si>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</si>
  <si>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</si>
  <si>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</si>
  <si>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</si>
  <si>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</si>
  <si>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</si>
  <si>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</si>
  <si>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</si>
  <si>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</si>
  <si>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</si>
  <si>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</si>
  <si>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</si>
  <si>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</si>
  <si>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</si>
  <si>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</si>
  <si>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</si>
  <si>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</si>
  <si>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</si>
  <si>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</si>
  <si>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</si>
  <si>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</si>
  <si>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</si>
  <si>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BANQUET</t>
  </si>
  <si>
    <t>DUES &amp; SUBSCRIPTION</t>
  </si>
  <si>
    <t xml:space="preserve"> Printing and Publications</t>
  </si>
  <si>
    <t>BANK CHARGES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</si>
  <si>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</si>
  <si>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</si>
  <si>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</si>
  <si>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</si>
  <si>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</si>
  <si>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</si>
  <si>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</si>
  <si>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</si>
  <si>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</si>
  <si>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</si>
  <si>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</si>
  <si>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</si>
  <si>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</si>
  <si>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</si>
  <si>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</si>
  <si>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</si>
  <si>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</si>
  <si>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</si>
  <si>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</si>
  <si>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</si>
  <si>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</si>
  <si>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</si>
  <si>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</si>
  <si>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</si>
  <si>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</si>
  <si>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</si>
  <si>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</si>
  <si>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</si>
  <si>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</si>
  <si>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</si>
  <si>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</si>
  <si>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</si>
  <si>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</si>
  <si>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</si>
  <si>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</si>
  <si>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</si>
  <si>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</si>
  <si>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</si>
  <si>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</si>
  <si>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</si>
  <si>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</si>
  <si>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</si>
  <si>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</si>
  <si>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</si>
  <si>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</si>
  <si>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</si>
  <si>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</si>
  <si>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</si>
  <si>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</si>
  <si>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</si>
  <si>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</si>
  <si>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</si>
  <si>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</si>
  <si>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</si>
  <si>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</si>
  <si>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</si>
  <si>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</si>
  <si>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</si>
  <si>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</si>
  <si>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</si>
  <si>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</si>
  <si>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</si>
  <si>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</si>
  <si>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</si>
  <si>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</si>
  <si>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</si>
  <si>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</si>
  <si>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</si>
  <si>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</si>
  <si>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</si>
  <si>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</si>
  <si>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</si>
  <si>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</si>
  <si>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</si>
  <si>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</si>
  <si>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</si>
  <si>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</si>
  <si>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</si>
  <si>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</si>
  <si>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</si>
  <si>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</si>
  <si>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</si>
  <si>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</si>
  <si>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</si>
  <si>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</si>
  <si>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</si>
  <si>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</si>
  <si>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</si>
  <si>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</si>
  <si>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</si>
  <si>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</si>
  <si>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</si>
  <si>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</si>
  <si>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</si>
  <si>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</si>
  <si>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</si>
  <si>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</si>
  <si>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</si>
  <si>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</si>
  <si>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</si>
  <si>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</si>
  <si>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</si>
  <si>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Membership Dues</t>
  </si>
  <si>
    <r>
      <rPr>
        <rFont val="Roboto"/>
        <color rgb="FF000000"/>
        <sz val="10.0"/>
      </rPr>
      <t xml:space="preserve">Gross amount from sales of </t>
    </r>
    <r>
      <rPr>
        <rFont val="Roboto"/>
        <color rgb="FF000000"/>
        <sz val="10.0"/>
      </rPr>
      <t>assets other than inventory</t>
    </r>
  </si>
  <si>
    <t>MISCELLANEOUS</t>
  </si>
  <si>
    <r>
      <rPr>
        <rFont val="Roboto"/>
        <b/>
        <color rgb="FF000000"/>
        <sz val="10.0"/>
      </rPr>
      <t xml:space="preserve">Program Expenses </t>
    </r>
    <r>
      <rPr>
        <rFont val="Roboto"/>
        <b/>
        <i/>
        <color rgb="FF000000"/>
        <sz val="10.0"/>
      </rPr>
      <t xml:space="preserve">(Program Efficiency Ratio) </t>
    </r>
  </si>
  <si>
    <t>2020-2022</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</si>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</sst>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8" fontId="17" numFmtId="164" xfId="0" applyAlignment="1" applyBorder="1" applyFont="1" applyNumberFormat="1">
      <alignment horizontal="right" readingOrder="0" vertical="bottom"/>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2020.0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CA ASSISTED LIVING ASSOCIATION</v>
      </c>
      <c r="B1" s="2">
        <f>'Revenues 2021'!C1</f>
        <v>2021</v>
      </c>
      <c r="C1" s="138"/>
      <c r="D1" s="138"/>
      <c r="E1" s="139"/>
      <c r="F1" s="43"/>
      <c r="G1" s="43"/>
      <c r="H1" s="43"/>
      <c r="I1" s="43"/>
      <c r="J1" s="43"/>
      <c r="K1" s="43"/>
      <c r="L1" s="43"/>
      <c r="M1" s="43"/>
      <c r="N1" s="43"/>
      <c r="O1" s="43"/>
      <c r="P1" s="43"/>
      <c r="Q1" s="43"/>
      <c r="R1" s="43"/>
      <c r="S1" s="43"/>
      <c r="T1" s="43"/>
      <c r="U1" s="43"/>
      <c r="V1" s="43"/>
      <c r="W1" s="43"/>
      <c r="X1" s="43"/>
      <c r="Y1" s="43"/>
    </row>
    <row r="2">
      <c r="A2" s="140" t="s">
        <v>184</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185</v>
      </c>
      <c r="C3" s="144" t="s">
        <v>186</v>
      </c>
      <c r="D3" s="145">
        <f>'Expenses 2021'!C40</f>
        <v>2463815</v>
      </c>
      <c r="E3" s="146"/>
      <c r="F3" s="43"/>
      <c r="G3" s="43"/>
      <c r="H3" s="43"/>
      <c r="I3" s="43"/>
      <c r="J3" s="43"/>
      <c r="K3" s="43"/>
      <c r="L3" s="43"/>
      <c r="M3" s="43"/>
      <c r="N3" s="43"/>
      <c r="O3" s="43"/>
      <c r="P3" s="43"/>
      <c r="Q3" s="43"/>
      <c r="R3" s="43"/>
      <c r="S3" s="43"/>
      <c r="T3" s="43"/>
      <c r="U3" s="43"/>
      <c r="V3" s="43"/>
      <c r="W3" s="43"/>
      <c r="X3" s="43"/>
      <c r="Y3" s="43"/>
    </row>
    <row r="4">
      <c r="A4" s="138"/>
      <c r="B4" s="49"/>
      <c r="C4" s="144" t="s">
        <v>187</v>
      </c>
      <c r="D4" s="145">
        <f>'Expenses 2021'!C31</f>
        <v>6974</v>
      </c>
      <c r="E4" s="146"/>
      <c r="F4" s="43"/>
      <c r="G4" s="43"/>
      <c r="H4" s="43"/>
      <c r="I4" s="43"/>
      <c r="J4" s="43"/>
      <c r="K4" s="43"/>
      <c r="L4" s="43"/>
      <c r="M4" s="43"/>
      <c r="N4" s="43"/>
      <c r="O4" s="43"/>
      <c r="P4" s="43"/>
      <c r="Q4" s="43"/>
      <c r="R4" s="43"/>
      <c r="S4" s="43"/>
      <c r="T4" s="43"/>
      <c r="U4" s="43"/>
      <c r="V4" s="43"/>
      <c r="W4" s="43"/>
      <c r="X4" s="43"/>
      <c r="Y4" s="43"/>
    </row>
    <row r="5">
      <c r="A5" s="138"/>
      <c r="B5" s="49"/>
      <c r="C5" s="144" t="s">
        <v>188</v>
      </c>
      <c r="D5" s="145">
        <f>D3-D4</f>
        <v>2456841</v>
      </c>
      <c r="E5" s="146"/>
      <c r="F5" s="43"/>
      <c r="G5" s="43"/>
      <c r="H5" s="43"/>
      <c r="I5" s="43"/>
      <c r="J5" s="43"/>
      <c r="K5" s="43"/>
      <c r="L5" s="43"/>
      <c r="M5" s="43"/>
      <c r="N5" s="43"/>
      <c r="O5" s="43"/>
      <c r="P5" s="43"/>
      <c r="Q5" s="43"/>
      <c r="R5" s="43"/>
      <c r="S5" s="43"/>
      <c r="T5" s="43"/>
      <c r="U5" s="43"/>
      <c r="V5" s="43"/>
      <c r="W5" s="43"/>
      <c r="X5" s="43"/>
      <c r="Y5" s="43"/>
    </row>
    <row r="6">
      <c r="A6" s="138"/>
      <c r="B6" s="49"/>
      <c r="C6" s="144" t="s">
        <v>189</v>
      </c>
      <c r="D6" s="145">
        <f>D5/12</f>
        <v>204736.75</v>
      </c>
      <c r="E6" s="146"/>
      <c r="F6" s="43"/>
      <c r="G6" s="43"/>
      <c r="H6" s="43"/>
      <c r="I6" s="43"/>
      <c r="J6" s="43"/>
      <c r="K6" s="43"/>
      <c r="L6" s="43"/>
      <c r="M6" s="43"/>
      <c r="N6" s="43"/>
      <c r="O6" s="43"/>
      <c r="P6" s="43"/>
      <c r="Q6" s="43"/>
      <c r="R6" s="43"/>
      <c r="S6" s="43"/>
      <c r="T6" s="43"/>
      <c r="U6" s="43"/>
      <c r="V6" s="43"/>
      <c r="W6" s="43"/>
      <c r="X6" s="43"/>
      <c r="Y6" s="43"/>
    </row>
    <row r="7">
      <c r="A7" s="138"/>
      <c r="B7" s="49"/>
      <c r="C7" s="144" t="s">
        <v>190</v>
      </c>
      <c r="D7" s="75">
        <f>'Balance Sheet 2021'!E2+'Balance Sheet 2021'!E3</f>
        <v>1009604</v>
      </c>
      <c r="E7" s="146"/>
      <c r="F7" s="43"/>
      <c r="G7" s="43"/>
      <c r="H7" s="43"/>
      <c r="I7" s="43"/>
      <c r="J7" s="43"/>
      <c r="K7" s="43"/>
      <c r="L7" s="43"/>
      <c r="M7" s="43"/>
      <c r="N7" s="43"/>
      <c r="O7" s="43"/>
      <c r="P7" s="43"/>
      <c r="Q7" s="43"/>
      <c r="R7" s="43"/>
      <c r="S7" s="43"/>
      <c r="T7" s="43"/>
      <c r="U7" s="43"/>
      <c r="V7" s="43"/>
      <c r="W7" s="43"/>
      <c r="X7" s="43"/>
      <c r="Y7" s="43"/>
    </row>
    <row r="8">
      <c r="A8" s="138"/>
      <c r="B8" s="49"/>
      <c r="C8" s="147" t="s">
        <v>184</v>
      </c>
      <c r="D8" s="148">
        <f>D7/D6</f>
        <v>4.931229982</v>
      </c>
      <c r="E8" s="149" t="s">
        <v>191</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192</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193</v>
      </c>
      <c r="C11" s="144" t="s">
        <v>194</v>
      </c>
      <c r="D11" s="75">
        <f>'Balance Sheet 2021'!E30</f>
        <v>5034441</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195</v>
      </c>
      <c r="D12" s="75">
        <f>'Expenses 2021'!C40</f>
        <v>2463815</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196</v>
      </c>
      <c r="D13" s="145">
        <f>D12/12</f>
        <v>205317.9167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192</v>
      </c>
      <c r="D14" s="148">
        <f>D11/D13</f>
        <v>24.5202225</v>
      </c>
      <c r="E14" s="149" t="s">
        <v>191</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197</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198</v>
      </c>
      <c r="C17" s="144" t="s">
        <v>199</v>
      </c>
      <c r="D17" s="75">
        <f>sum('Balance Sheet 2021'!E13:E15)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195</v>
      </c>
      <c r="D18" s="75">
        <f>'Expenses 2021'!C40</f>
        <v>2463815</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196</v>
      </c>
      <c r="D19" s="145">
        <f>D18/12</f>
        <v>205317.9167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200</v>
      </c>
      <c r="D20" s="148">
        <f>D17/D19</f>
        <v>0</v>
      </c>
      <c r="E20" s="149" t="s">
        <v>191</v>
      </c>
      <c r="F20" s="43"/>
      <c r="G20" s="43"/>
      <c r="H20" s="43"/>
      <c r="I20" s="43"/>
      <c r="J20" s="43"/>
      <c r="K20" s="43"/>
      <c r="L20" s="43"/>
      <c r="M20" s="43"/>
      <c r="N20" s="43"/>
      <c r="O20" s="43"/>
      <c r="P20" s="43"/>
      <c r="Q20" s="43"/>
      <c r="R20" s="43"/>
      <c r="S20" s="43"/>
      <c r="T20" s="43"/>
      <c r="U20" s="43"/>
      <c r="V20" s="43"/>
      <c r="W20" s="43"/>
      <c r="X20" s="43"/>
      <c r="Y20" s="43"/>
    </row>
    <row r="21">
      <c r="A21" s="138"/>
      <c r="B21" s="49"/>
      <c r="C21" s="153" t="s">
        <v>201</v>
      </c>
      <c r="D21" s="154">
        <f>D20+D8</f>
        <v>4.931229982</v>
      </c>
      <c r="E21" s="155" t="s">
        <v>191</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202</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203</v>
      </c>
      <c r="C24" s="159"/>
      <c r="D24" s="160">
        <f>max('Revenues 2021'!E2:E7,'Revenues 2021'!F10:F15)</f>
        <v>2171084</v>
      </c>
      <c r="E24" s="161" t="s">
        <v>204</v>
      </c>
      <c r="F24" s="43"/>
      <c r="G24" s="43"/>
      <c r="H24" s="43"/>
      <c r="I24" s="43"/>
      <c r="J24" s="43"/>
      <c r="K24" s="43"/>
      <c r="L24" s="43"/>
      <c r="M24" s="43"/>
      <c r="N24" s="43"/>
      <c r="O24" s="43"/>
      <c r="P24" s="43"/>
      <c r="Q24" s="43"/>
      <c r="R24" s="43"/>
      <c r="S24" s="43"/>
      <c r="T24" s="43"/>
      <c r="U24" s="43"/>
      <c r="V24" s="43"/>
      <c r="W24" s="43"/>
      <c r="X24" s="43"/>
      <c r="Y24" s="43"/>
    </row>
    <row r="25">
      <c r="A25" s="138"/>
      <c r="B25" s="49"/>
      <c r="C25" s="144" t="s">
        <v>205</v>
      </c>
      <c r="D25" s="145">
        <f>'Revenues 2021'!F44</f>
        <v>2748664</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202</v>
      </c>
      <c r="D26" s="162">
        <f>D24/D25</f>
        <v>0.7898688235</v>
      </c>
      <c r="E26" s="149" t="s">
        <v>206</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207</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208</v>
      </c>
      <c r="C29" s="144" t="s">
        <v>209</v>
      </c>
      <c r="D29" s="75">
        <f>SUM('Expenses 2021'!C7:C9)</f>
        <v>1221320</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210</v>
      </c>
      <c r="D30" s="75">
        <f>SUM('Expenses 2021'!C10:C12)</f>
        <v>211816</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211</v>
      </c>
      <c r="D31" s="75">
        <f>sum(D29:D30)</f>
        <v>1433136</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186</v>
      </c>
      <c r="D32" s="75">
        <f>'Expenses 2021'!C40</f>
        <v>2463815</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212</v>
      </c>
      <c r="D33" s="162">
        <f>D31/D32</f>
        <v>0.5816735429</v>
      </c>
      <c r="E33" s="149" t="s">
        <v>213</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214</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215</v>
      </c>
      <c r="C36" s="144" t="s">
        <v>216</v>
      </c>
      <c r="D36" s="75">
        <f>SUM('Expenses 2021'!C10:C11)</f>
        <v>211816</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209</v>
      </c>
      <c r="D37" s="75">
        <f>SUM('Expenses 2021'!C7:C9)</f>
        <v>1221320</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214</v>
      </c>
      <c r="D38" s="162">
        <f>D36/D37</f>
        <v>0.1734320244</v>
      </c>
      <c r="E38" s="149" t="s">
        <v>217</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218</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219</v>
      </c>
      <c r="C41" s="147" t="s">
        <v>242</v>
      </c>
      <c r="D41" s="75">
        <f>'Expenses 2021'!D40</f>
        <v>2085105</v>
      </c>
      <c r="E41" s="164">
        <f t="shared" ref="E41:E44" si="1">D41/$D$44</f>
        <v>0.8462912191</v>
      </c>
      <c r="F41" s="43"/>
      <c r="G41" s="43"/>
      <c r="H41" s="43"/>
      <c r="I41" s="43"/>
      <c r="J41" s="43"/>
      <c r="K41" s="43"/>
      <c r="L41" s="43"/>
      <c r="M41" s="43"/>
      <c r="N41" s="43"/>
      <c r="O41" s="43"/>
      <c r="P41" s="43"/>
      <c r="Q41" s="43"/>
      <c r="R41" s="43"/>
      <c r="S41" s="43"/>
      <c r="T41" s="43"/>
      <c r="U41" s="43"/>
      <c r="V41" s="43"/>
      <c r="W41" s="43"/>
      <c r="X41" s="43"/>
      <c r="Y41" s="43"/>
    </row>
    <row r="42">
      <c r="A42" s="138"/>
      <c r="B42" s="49"/>
      <c r="C42" s="147" t="s">
        <v>221</v>
      </c>
      <c r="D42" s="145">
        <f>'Expenses 2021'!E40</f>
        <v>378710</v>
      </c>
      <c r="E42" s="164">
        <f t="shared" si="1"/>
        <v>0.1537087809</v>
      </c>
      <c r="F42" s="43"/>
      <c r="G42" s="43"/>
      <c r="H42" s="43"/>
      <c r="I42" s="43"/>
      <c r="J42" s="43"/>
      <c r="K42" s="43"/>
      <c r="L42" s="43"/>
      <c r="M42" s="43"/>
      <c r="N42" s="43"/>
      <c r="O42" s="43"/>
      <c r="P42" s="43"/>
      <c r="Q42" s="43"/>
      <c r="R42" s="43"/>
      <c r="S42" s="43"/>
      <c r="T42" s="43"/>
      <c r="U42" s="43"/>
      <c r="V42" s="43"/>
      <c r="W42" s="43"/>
      <c r="X42" s="43"/>
      <c r="Y42" s="43"/>
    </row>
    <row r="43">
      <c r="A43" s="138"/>
      <c r="B43" s="49"/>
      <c r="C43" s="147" t="s">
        <v>222</v>
      </c>
      <c r="D43" s="145">
        <f>'Expenses 2021'!F40</f>
        <v>0</v>
      </c>
      <c r="E43" s="164">
        <f t="shared" si="1"/>
        <v>0</v>
      </c>
      <c r="F43" s="43"/>
      <c r="G43" s="43"/>
      <c r="H43" s="43"/>
      <c r="I43" s="43"/>
      <c r="J43" s="43"/>
      <c r="K43" s="43"/>
      <c r="L43" s="43"/>
      <c r="M43" s="43"/>
      <c r="N43" s="43"/>
      <c r="O43" s="43"/>
      <c r="P43" s="43"/>
      <c r="Q43" s="43"/>
      <c r="R43" s="43"/>
      <c r="S43" s="43"/>
      <c r="T43" s="43"/>
      <c r="U43" s="43"/>
      <c r="V43" s="43"/>
      <c r="W43" s="43"/>
      <c r="X43" s="43"/>
      <c r="Y43" s="43"/>
    </row>
    <row r="44">
      <c r="A44" s="138"/>
      <c r="B44" s="49"/>
      <c r="C44" s="144" t="s">
        <v>186</v>
      </c>
      <c r="D44" s="145">
        <f>sum(D41:D43)</f>
        <v>2463815</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223</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224</v>
      </c>
      <c r="C47" s="144" t="s">
        <v>225</v>
      </c>
      <c r="D47" s="145">
        <f>'Revenues 2021'!F9</f>
        <v>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226</v>
      </c>
      <c r="D48" s="145">
        <f>'Expenses 2021'!F40</f>
        <v>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227</v>
      </c>
      <c r="D49" s="165" t="str">
        <f>if(D48=0, "$0",D47/D48)</f>
        <v>$0</v>
      </c>
      <c r="E49" s="149" t="s">
        <v>228</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229</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230</v>
      </c>
      <c r="C52" s="144" t="s">
        <v>231</v>
      </c>
      <c r="D52" s="145">
        <f>sum('Balance Sheet 2021'!E2:E10)</f>
        <v>2863901</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232</v>
      </c>
      <c r="D53" s="145">
        <f>sum('Balance Sheet 2021'!E19:E22)</f>
        <v>2407010</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233</v>
      </c>
      <c r="D54" s="167">
        <f>D52/D53</f>
        <v>1.189816827</v>
      </c>
      <c r="E54" s="149" t="s">
        <v>234</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235</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236</v>
      </c>
      <c r="C57" s="144" t="s">
        <v>237</v>
      </c>
      <c r="D57" s="145">
        <f>sum('Balance Sheet 2021'!E25:E26)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238</v>
      </c>
      <c r="D58" s="145">
        <f>'Balance Sheet 2021'!E18</f>
        <v>7441451</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239</v>
      </c>
      <c r="D59" s="168">
        <f>D57/D58</f>
        <v>0</v>
      </c>
      <c r="E59" s="149" t="s">
        <v>240</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CA ASSISTED LIVING ASSOCIATION</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918019.0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243</v>
      </c>
      <c r="D11" s="61"/>
      <c r="E11" s="61"/>
      <c r="F11" s="62">
        <v>2169650.0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3087669</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31714.0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175">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244</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t="s">
        <v>98</v>
      </c>
      <c r="D39" s="74"/>
      <c r="E39" s="48">
        <v>8892.0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99</v>
      </c>
      <c r="D40" s="74"/>
      <c r="E40" s="48">
        <v>31342.0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40234</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3159617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CA ASSISTED LIVING ASSOCIATION</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25000</v>
      </c>
      <c r="D3" s="99">
        <v>25000.0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588944</v>
      </c>
      <c r="D7" s="99">
        <v>506492.0</v>
      </c>
      <c r="E7" s="99">
        <v>82452.0</v>
      </c>
      <c r="F7" s="99">
        <v>0.0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112</v>
      </c>
      <c r="C9" s="98">
        <f t="shared" si="1"/>
        <v>779011</v>
      </c>
      <c r="D9" s="99">
        <v>599041.0</v>
      </c>
      <c r="E9" s="99">
        <v>179970.0</v>
      </c>
      <c r="F9" s="99">
        <v>0.0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72327</v>
      </c>
      <c r="D10" s="99">
        <v>62201.0</v>
      </c>
      <c r="E10" s="99">
        <v>10126.0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121081</v>
      </c>
      <c r="D11" s="99">
        <v>112585.0</v>
      </c>
      <c r="E11" s="99">
        <v>8496.0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0</v>
      </c>
      <c r="D12" s="99">
        <v>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41239</v>
      </c>
      <c r="D15" s="99">
        <v>41239.0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16657</v>
      </c>
      <c r="D16" s="99">
        <v>0.0</v>
      </c>
      <c r="E16" s="99">
        <v>16657.0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204299</v>
      </c>
      <c r="D17" s="99">
        <v>204299.0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111806</v>
      </c>
      <c r="D20" s="99">
        <v>89444.0</v>
      </c>
      <c r="E20" s="99">
        <v>22362.0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23843</v>
      </c>
      <c r="D21" s="99">
        <v>18120.0</v>
      </c>
      <c r="E21" s="99">
        <v>5723.0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0</v>
      </c>
      <c r="D22" s="99">
        <v>0.0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88426</v>
      </c>
      <c r="D23" s="99">
        <v>67203.0</v>
      </c>
      <c r="E23" s="99">
        <v>21223.0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145179</v>
      </c>
      <c r="D25" s="99">
        <v>110337.0</v>
      </c>
      <c r="E25" s="99">
        <v>34842.0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9842</v>
      </c>
      <c r="D26" s="99">
        <v>7676.0</v>
      </c>
      <c r="E26" s="99">
        <v>2166.0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606839</v>
      </c>
      <c r="D28" s="99">
        <v>606839.0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6300</v>
      </c>
      <c r="D31" s="99">
        <v>4788.0</v>
      </c>
      <c r="E31" s="99">
        <v>1512.0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16242</v>
      </c>
      <c r="D32" s="99">
        <v>12344.0</v>
      </c>
      <c r="E32" s="99">
        <v>3898.0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46" t="s">
        <v>137</v>
      </c>
      <c r="C34" s="98">
        <f t="shared" si="1"/>
        <v>82361</v>
      </c>
      <c r="D34" s="99">
        <v>54358.0</v>
      </c>
      <c r="E34" s="99">
        <v>28003.0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245</v>
      </c>
      <c r="C35" s="98">
        <f t="shared" si="1"/>
        <v>64445</v>
      </c>
      <c r="D35" s="99">
        <v>2091.0</v>
      </c>
      <c r="E35" s="99">
        <v>62354.0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140</v>
      </c>
      <c r="C36" s="98">
        <f t="shared" si="1"/>
        <v>49250</v>
      </c>
      <c r="D36" s="99">
        <v>24625.0</v>
      </c>
      <c r="E36" s="99">
        <v>24625.0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138</v>
      </c>
      <c r="C37" s="98">
        <f t="shared" si="1"/>
        <v>32202</v>
      </c>
      <c r="D37" s="99">
        <v>28981.0</v>
      </c>
      <c r="E37" s="99">
        <v>3221.0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50209</v>
      </c>
      <c r="D38" s="99">
        <v>27385.0</v>
      </c>
      <c r="E38" s="99">
        <v>22824.0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3">
        <f t="shared" ref="C40:F40" si="2">sum(C3:C39)</f>
        <v>3135502</v>
      </c>
      <c r="D40" s="103">
        <f t="shared" si="2"/>
        <v>2605048</v>
      </c>
      <c r="E40" s="103">
        <f t="shared" si="2"/>
        <v>530454</v>
      </c>
      <c r="F40" s="103">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CA ASSISTED LIVING ASSOCIATION</v>
      </c>
      <c r="B1" s="5"/>
      <c r="C1" s="2">
        <f>'Revenues 2022'!C1</f>
        <v>2022</v>
      </c>
      <c r="D1" s="107"/>
      <c r="E1" s="108"/>
      <c r="F1" s="43"/>
      <c r="G1" s="43"/>
      <c r="H1" s="43"/>
      <c r="I1" s="43"/>
      <c r="J1" s="43"/>
      <c r="K1" s="43"/>
      <c r="L1" s="43"/>
      <c r="M1" s="43"/>
      <c r="N1" s="43"/>
      <c r="O1" s="43"/>
      <c r="P1" s="43"/>
      <c r="Q1" s="43"/>
      <c r="R1" s="43"/>
      <c r="S1" s="43"/>
      <c r="T1" s="43"/>
      <c r="U1" s="43"/>
      <c r="V1" s="43"/>
      <c r="W1" s="43"/>
      <c r="X1" s="43"/>
      <c r="Y1" s="43"/>
      <c r="Z1" s="43"/>
    </row>
    <row r="2">
      <c r="A2" s="109" t="s">
        <v>143</v>
      </c>
      <c r="B2" s="45">
        <v>1.0</v>
      </c>
      <c r="C2" s="46" t="s">
        <v>144</v>
      </c>
      <c r="D2" s="110"/>
      <c r="E2" s="111">
        <v>1588394.0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2"/>
      <c r="E5" s="111">
        <v>1819236.0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0"/>
      <c r="E10" s="111">
        <v>102114.0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1">
        <v>72056.0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1">
        <v>59806.0</v>
      </c>
      <c r="E12" s="108">
        <f>D11-D12</f>
        <v>12250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2"/>
      <c r="E17" s="111">
        <v>4295043.0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3"/>
      <c r="E18" s="114">
        <f>sum(E2:E17)</f>
        <v>7817037</v>
      </c>
      <c r="F18" s="43"/>
      <c r="G18" s="43"/>
      <c r="H18" s="43"/>
      <c r="I18" s="43"/>
      <c r="J18" s="43"/>
      <c r="K18" s="43"/>
      <c r="L18" s="43"/>
      <c r="M18" s="43"/>
      <c r="N18" s="43"/>
      <c r="O18" s="43"/>
      <c r="P18" s="43"/>
      <c r="Q18" s="43"/>
      <c r="R18" s="43"/>
      <c r="S18" s="43"/>
      <c r="T18" s="43"/>
      <c r="U18" s="43"/>
      <c r="V18" s="43"/>
      <c r="W18" s="43"/>
      <c r="X18" s="43"/>
      <c r="Y18" s="43"/>
      <c r="Z18" s="43"/>
    </row>
    <row r="19">
      <c r="A19" s="44" t="s">
        <v>163</v>
      </c>
      <c r="B19" s="115">
        <v>17.0</v>
      </c>
      <c r="C19" s="116" t="s">
        <v>164</v>
      </c>
      <c r="D19" s="117"/>
      <c r="E19" s="111">
        <v>204511.0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165</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166</v>
      </c>
      <c r="D21" s="117"/>
      <c r="E21" s="111">
        <v>2334844.0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167</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168</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169</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170</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171</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172</v>
      </c>
      <c r="D27" s="117"/>
      <c r="E27" s="118">
        <v>297858.0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173</v>
      </c>
      <c r="D28" s="125"/>
      <c r="E28" s="126">
        <f>sum(E19:E27)</f>
        <v>2837213</v>
      </c>
      <c r="F28" s="43"/>
      <c r="G28" s="43"/>
      <c r="H28" s="43"/>
      <c r="I28" s="43"/>
      <c r="J28" s="43"/>
      <c r="K28" s="43"/>
      <c r="L28" s="43"/>
      <c r="M28" s="43"/>
      <c r="N28" s="43"/>
      <c r="O28" s="43"/>
      <c r="P28" s="43"/>
      <c r="Q28" s="43"/>
      <c r="R28" s="43"/>
      <c r="S28" s="43"/>
      <c r="T28" s="43"/>
      <c r="U28" s="43"/>
      <c r="V28" s="43"/>
      <c r="W28" s="43"/>
      <c r="X28" s="43"/>
      <c r="Y28" s="43"/>
      <c r="Z28" s="43"/>
    </row>
    <row r="29">
      <c r="A29" s="65" t="s">
        <v>174</v>
      </c>
      <c r="B29" s="127"/>
      <c r="C29" s="128" t="s">
        <v>175</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176</v>
      </c>
      <c r="D30" s="117"/>
      <c r="E30" s="111">
        <v>4979824.0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177</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178</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179</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180</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181</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182</v>
      </c>
      <c r="D36" s="131"/>
      <c r="E36" s="126">
        <f>sum(E30:E35)</f>
        <v>4979824</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183</v>
      </c>
      <c r="D37" s="135"/>
      <c r="E37" s="136">
        <f>E36+E28</f>
        <v>7817037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CA ASSISTED LIVING ASSOCIATION</v>
      </c>
      <c r="B1" s="2">
        <f>'Revenues 2022'!C1</f>
        <v>2022</v>
      </c>
      <c r="C1" s="176"/>
      <c r="D1" s="138"/>
      <c r="E1" s="139"/>
      <c r="F1" s="43"/>
      <c r="G1" s="43"/>
      <c r="H1" s="43"/>
      <c r="I1" s="43"/>
      <c r="J1" s="43"/>
      <c r="K1" s="43"/>
      <c r="L1" s="43"/>
      <c r="M1" s="43"/>
      <c r="N1" s="43"/>
      <c r="O1" s="43"/>
      <c r="P1" s="43"/>
      <c r="Q1" s="43"/>
      <c r="R1" s="43"/>
      <c r="S1" s="43"/>
      <c r="T1" s="43"/>
      <c r="U1" s="43"/>
      <c r="V1" s="43"/>
      <c r="W1" s="43"/>
      <c r="X1" s="43"/>
      <c r="Y1" s="43"/>
    </row>
    <row r="2">
      <c r="A2" s="140" t="s">
        <v>184</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185</v>
      </c>
      <c r="C3" s="144" t="s">
        <v>186</v>
      </c>
      <c r="D3" s="145">
        <f>'Expenses 2022'!C40</f>
        <v>3135502</v>
      </c>
      <c r="E3" s="146"/>
      <c r="F3" s="43"/>
      <c r="G3" s="43"/>
      <c r="H3" s="43"/>
      <c r="I3" s="43"/>
      <c r="J3" s="43"/>
      <c r="K3" s="43"/>
      <c r="L3" s="43"/>
      <c r="M3" s="43"/>
      <c r="N3" s="43"/>
      <c r="O3" s="43"/>
      <c r="P3" s="43"/>
      <c r="Q3" s="43"/>
      <c r="R3" s="43"/>
      <c r="S3" s="43"/>
      <c r="T3" s="43"/>
      <c r="U3" s="43"/>
      <c r="V3" s="43"/>
      <c r="W3" s="43"/>
      <c r="X3" s="43"/>
      <c r="Y3" s="43"/>
    </row>
    <row r="4">
      <c r="A4" s="138"/>
      <c r="B4" s="49"/>
      <c r="C4" s="144" t="s">
        <v>187</v>
      </c>
      <c r="D4" s="145">
        <f>'Expenses 2022'!C31</f>
        <v>6300</v>
      </c>
      <c r="E4" s="146"/>
      <c r="F4" s="43"/>
      <c r="G4" s="43"/>
      <c r="H4" s="43"/>
      <c r="I4" s="43"/>
      <c r="J4" s="43"/>
      <c r="K4" s="43"/>
      <c r="L4" s="43"/>
      <c r="M4" s="43"/>
      <c r="N4" s="43"/>
      <c r="O4" s="43"/>
      <c r="P4" s="43"/>
      <c r="Q4" s="43"/>
      <c r="R4" s="43"/>
      <c r="S4" s="43"/>
      <c r="T4" s="43"/>
      <c r="U4" s="43"/>
      <c r="V4" s="43"/>
      <c r="W4" s="43"/>
      <c r="X4" s="43"/>
      <c r="Y4" s="43"/>
    </row>
    <row r="5">
      <c r="A5" s="138"/>
      <c r="B5" s="49"/>
      <c r="C5" s="144" t="s">
        <v>188</v>
      </c>
      <c r="D5" s="145">
        <f>D3-D4</f>
        <v>3129202</v>
      </c>
      <c r="E5" s="146"/>
      <c r="F5" s="43"/>
      <c r="G5" s="43"/>
      <c r="H5" s="43"/>
      <c r="I5" s="43"/>
      <c r="J5" s="43"/>
      <c r="K5" s="43"/>
      <c r="L5" s="43"/>
      <c r="M5" s="43"/>
      <c r="N5" s="43"/>
      <c r="O5" s="43"/>
      <c r="P5" s="43"/>
      <c r="Q5" s="43"/>
      <c r="R5" s="43"/>
      <c r="S5" s="43"/>
      <c r="T5" s="43"/>
      <c r="U5" s="43"/>
      <c r="V5" s="43"/>
      <c r="W5" s="43"/>
      <c r="X5" s="43"/>
      <c r="Y5" s="43"/>
    </row>
    <row r="6">
      <c r="A6" s="138"/>
      <c r="B6" s="49"/>
      <c r="C6" s="144" t="s">
        <v>189</v>
      </c>
      <c r="D6" s="145">
        <f>D5/12</f>
        <v>260766.8333</v>
      </c>
      <c r="E6" s="146"/>
      <c r="F6" s="43"/>
      <c r="G6" s="43"/>
      <c r="H6" s="43"/>
      <c r="I6" s="43"/>
      <c r="J6" s="43"/>
      <c r="K6" s="43"/>
      <c r="L6" s="43"/>
      <c r="M6" s="43"/>
      <c r="N6" s="43"/>
      <c r="O6" s="43"/>
      <c r="P6" s="43"/>
      <c r="Q6" s="43"/>
      <c r="R6" s="43"/>
      <c r="S6" s="43"/>
      <c r="T6" s="43"/>
      <c r="U6" s="43"/>
      <c r="V6" s="43"/>
      <c r="W6" s="43"/>
      <c r="X6" s="43"/>
      <c r="Y6" s="43"/>
    </row>
    <row r="7">
      <c r="A7" s="138"/>
      <c r="B7" s="49"/>
      <c r="C7" s="144" t="s">
        <v>190</v>
      </c>
      <c r="D7" s="75">
        <f>'Balance Sheet 2022'!E2+'Balance Sheet 2022'!E3</f>
        <v>1588394</v>
      </c>
      <c r="E7" s="146"/>
      <c r="F7" s="43"/>
      <c r="G7" s="43"/>
      <c r="H7" s="43"/>
      <c r="I7" s="43"/>
      <c r="J7" s="43"/>
      <c r="K7" s="43"/>
      <c r="L7" s="43"/>
      <c r="M7" s="43"/>
      <c r="N7" s="43"/>
      <c r="O7" s="43"/>
      <c r="P7" s="43"/>
      <c r="Q7" s="43"/>
      <c r="R7" s="43"/>
      <c r="S7" s="43"/>
      <c r="T7" s="43"/>
      <c r="U7" s="43"/>
      <c r="V7" s="43"/>
      <c r="W7" s="43"/>
      <c r="X7" s="43"/>
      <c r="Y7" s="43"/>
    </row>
    <row r="8">
      <c r="A8" s="138"/>
      <c r="B8" s="49"/>
      <c r="C8" s="147" t="s">
        <v>184</v>
      </c>
      <c r="D8" s="148">
        <f>D7/D6</f>
        <v>6.091242432</v>
      </c>
      <c r="E8" s="149" t="s">
        <v>191</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192</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193</v>
      </c>
      <c r="C11" s="144" t="s">
        <v>194</v>
      </c>
      <c r="D11" s="75">
        <f>'Balance Sheet 2022'!E30</f>
        <v>4979824</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195</v>
      </c>
      <c r="D12" s="75">
        <f>'Expenses 2022'!C40</f>
        <v>3135502</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196</v>
      </c>
      <c r="D13" s="145">
        <f>D12/12</f>
        <v>261291.8333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192</v>
      </c>
      <c r="D14" s="148">
        <f>D11/D13</f>
        <v>19.05847548</v>
      </c>
      <c r="E14" s="149" t="s">
        <v>191</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197</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198</v>
      </c>
      <c r="C17" s="144" t="s">
        <v>199</v>
      </c>
      <c r="D17" s="75">
        <f>sum('Balance Sheet 2022'!E13:E15)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195</v>
      </c>
      <c r="D18" s="75">
        <f>'Expenses 2022'!C40</f>
        <v>3135502</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196</v>
      </c>
      <c r="D19" s="145">
        <f>D18/12</f>
        <v>261291.8333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200</v>
      </c>
      <c r="D20" s="148">
        <f>D17/D19</f>
        <v>0</v>
      </c>
      <c r="E20" s="149" t="s">
        <v>191</v>
      </c>
      <c r="F20" s="43"/>
      <c r="G20" s="43"/>
      <c r="H20" s="43"/>
      <c r="I20" s="43"/>
      <c r="J20" s="43"/>
      <c r="K20" s="43"/>
      <c r="L20" s="43"/>
      <c r="M20" s="43"/>
      <c r="N20" s="43"/>
      <c r="O20" s="43"/>
      <c r="P20" s="43"/>
      <c r="Q20" s="43"/>
      <c r="R20" s="43"/>
      <c r="S20" s="43"/>
      <c r="T20" s="43"/>
      <c r="U20" s="43"/>
      <c r="V20" s="43"/>
      <c r="W20" s="43"/>
      <c r="X20" s="43"/>
      <c r="Y20" s="43"/>
    </row>
    <row r="21">
      <c r="A21" s="138"/>
      <c r="B21" s="49"/>
      <c r="C21" s="153" t="s">
        <v>201</v>
      </c>
      <c r="D21" s="154">
        <f>D20+D8</f>
        <v>6.091242432</v>
      </c>
      <c r="E21" s="155" t="s">
        <v>191</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202</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203</v>
      </c>
      <c r="C24" s="159"/>
      <c r="D24" s="160">
        <f>max('Revenues 2022'!E2:E7,'Revenues 2022'!F10:F15)</f>
        <v>2169650</v>
      </c>
      <c r="E24" s="161" t="s">
        <v>204</v>
      </c>
      <c r="F24" s="43"/>
      <c r="G24" s="43"/>
      <c r="H24" s="43"/>
      <c r="I24" s="43"/>
      <c r="J24" s="43"/>
      <c r="K24" s="43"/>
      <c r="L24" s="43"/>
      <c r="M24" s="43"/>
      <c r="N24" s="43"/>
      <c r="O24" s="43"/>
      <c r="P24" s="43"/>
      <c r="Q24" s="43"/>
      <c r="R24" s="43"/>
      <c r="S24" s="43"/>
      <c r="T24" s="43"/>
      <c r="U24" s="43"/>
      <c r="V24" s="43"/>
      <c r="W24" s="43"/>
      <c r="X24" s="43"/>
      <c r="Y24" s="43"/>
    </row>
    <row r="25">
      <c r="A25" s="138"/>
      <c r="B25" s="49"/>
      <c r="C25" s="144" t="s">
        <v>205</v>
      </c>
      <c r="D25" s="145">
        <f>'Revenues 2022'!F44</f>
        <v>3159617</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202</v>
      </c>
      <c r="D26" s="162">
        <f>D24/D25</f>
        <v>0.6866813288</v>
      </c>
      <c r="E26" s="149" t="s">
        <v>206</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207</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208</v>
      </c>
      <c r="C29" s="144" t="s">
        <v>209</v>
      </c>
      <c r="D29" s="75">
        <f>SUM('Expenses 2022'!C7:C9)</f>
        <v>1367955</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210</v>
      </c>
      <c r="D30" s="75">
        <f>SUM('Expenses 2022'!C10:C12)</f>
        <v>193408</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211</v>
      </c>
      <c r="D31" s="75">
        <f>sum(D29:D30)</f>
        <v>1561363</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186</v>
      </c>
      <c r="D32" s="75">
        <f>'Expenses 2022'!C40</f>
        <v>3135502</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212</v>
      </c>
      <c r="D33" s="162">
        <f>D31/D32</f>
        <v>0.4979626867</v>
      </c>
      <c r="E33" s="149" t="s">
        <v>213</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214</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215</v>
      </c>
      <c r="C36" s="144" t="s">
        <v>216</v>
      </c>
      <c r="D36" s="75">
        <f>SUM('Expenses 2022'!C10:C11)</f>
        <v>193408</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209</v>
      </c>
      <c r="D37" s="75">
        <f>SUM('Expenses 2022'!C7:C9)</f>
        <v>1367955</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214</v>
      </c>
      <c r="D38" s="162">
        <f>D36/D37</f>
        <v>0.1413847678</v>
      </c>
      <c r="E38" s="149" t="s">
        <v>217</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218</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219</v>
      </c>
      <c r="C41" s="147" t="s">
        <v>246</v>
      </c>
      <c r="D41" s="75">
        <f>'Expenses 2022'!D40</f>
        <v>2605048</v>
      </c>
      <c r="E41" s="164">
        <f t="shared" ref="E41:E44" si="1">D41/$D$44</f>
        <v>0.8308232621</v>
      </c>
      <c r="F41" s="43"/>
      <c r="G41" s="43"/>
      <c r="H41" s="43"/>
      <c r="I41" s="43"/>
      <c r="J41" s="43"/>
      <c r="K41" s="43"/>
      <c r="L41" s="43"/>
      <c r="M41" s="43"/>
      <c r="N41" s="43"/>
      <c r="O41" s="43"/>
      <c r="P41" s="43"/>
      <c r="Q41" s="43"/>
      <c r="R41" s="43"/>
      <c r="S41" s="43"/>
      <c r="T41" s="43"/>
      <c r="U41" s="43"/>
      <c r="V41" s="43"/>
      <c r="W41" s="43"/>
      <c r="X41" s="43"/>
      <c r="Y41" s="43"/>
    </row>
    <row r="42">
      <c r="A42" s="138"/>
      <c r="B42" s="49"/>
      <c r="C42" s="147" t="s">
        <v>221</v>
      </c>
      <c r="D42" s="145">
        <f>'Expenses 2022'!E40</f>
        <v>530454</v>
      </c>
      <c r="E42" s="164">
        <f t="shared" si="1"/>
        <v>0.1691767379</v>
      </c>
      <c r="F42" s="43"/>
      <c r="G42" s="43"/>
      <c r="H42" s="43"/>
      <c r="I42" s="43"/>
      <c r="J42" s="43"/>
      <c r="K42" s="43"/>
      <c r="L42" s="43"/>
      <c r="M42" s="43"/>
      <c r="N42" s="43"/>
      <c r="O42" s="43"/>
      <c r="P42" s="43"/>
      <c r="Q42" s="43"/>
      <c r="R42" s="43"/>
      <c r="S42" s="43"/>
      <c r="T42" s="43"/>
      <c r="U42" s="43"/>
      <c r="V42" s="43"/>
      <c r="W42" s="43"/>
      <c r="X42" s="43"/>
      <c r="Y42" s="43"/>
    </row>
    <row r="43">
      <c r="A43" s="138"/>
      <c r="B43" s="49"/>
      <c r="C43" s="147" t="s">
        <v>222</v>
      </c>
      <c r="D43" s="145">
        <f>'Expenses 2022'!F40</f>
        <v>0</v>
      </c>
      <c r="E43" s="164">
        <f t="shared" si="1"/>
        <v>0</v>
      </c>
      <c r="F43" s="43"/>
      <c r="G43" s="43"/>
      <c r="H43" s="43"/>
      <c r="I43" s="43"/>
      <c r="J43" s="43"/>
      <c r="K43" s="43"/>
      <c r="L43" s="43"/>
      <c r="M43" s="43"/>
      <c r="N43" s="43"/>
      <c r="O43" s="43"/>
      <c r="P43" s="43"/>
      <c r="Q43" s="43"/>
      <c r="R43" s="43"/>
      <c r="S43" s="43"/>
      <c r="T43" s="43"/>
      <c r="U43" s="43"/>
      <c r="V43" s="43"/>
      <c r="W43" s="43"/>
      <c r="X43" s="43"/>
      <c r="Y43" s="43"/>
    </row>
    <row r="44">
      <c r="A44" s="138"/>
      <c r="B44" s="49"/>
      <c r="C44" s="144" t="s">
        <v>186</v>
      </c>
      <c r="D44" s="145">
        <f>sum(D41:D43)</f>
        <v>3135502</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223</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224</v>
      </c>
      <c r="C47" s="144" t="s">
        <v>225</v>
      </c>
      <c r="D47" s="145">
        <f>'Revenues 2022'!F9</f>
        <v>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226</v>
      </c>
      <c r="D48" s="145">
        <f>'Expenses 2022'!F40</f>
        <v>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227</v>
      </c>
      <c r="D49" s="165" t="str">
        <f>if(D48=0, "$0",D47/D48)</f>
        <v>$0</v>
      </c>
      <c r="E49" s="149" t="s">
        <v>228</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229</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230</v>
      </c>
      <c r="C52" s="144" t="s">
        <v>231</v>
      </c>
      <c r="D52" s="145">
        <f>sum('Balance Sheet 2022'!E2:E10)</f>
        <v>3509744</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232</v>
      </c>
      <c r="D53" s="145">
        <f>sum('Balance Sheet 2022'!E19:E22)</f>
        <v>2539355</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233</v>
      </c>
      <c r="D54" s="167">
        <f>D52/D53</f>
        <v>1.382139953</v>
      </c>
      <c r="E54" s="149" t="s">
        <v>234</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235</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236</v>
      </c>
      <c r="C57" s="144" t="s">
        <v>237</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238</v>
      </c>
      <c r="D58" s="145">
        <f>'Balance Sheet 2022'!E18</f>
        <v>7817037</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239</v>
      </c>
      <c r="D59" s="168">
        <f>D57/D58</f>
        <v>0</v>
      </c>
      <c r="E59" s="149" t="s">
        <v>240</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CA ASSISTED LIVING ASSOCIATION</v>
      </c>
      <c r="B1" s="2" t="s">
        <v>247</v>
      </c>
      <c r="C1" s="138"/>
      <c r="D1" s="138"/>
      <c r="E1" s="138"/>
      <c r="F1" s="139"/>
      <c r="G1" s="139"/>
      <c r="H1" s="139"/>
      <c r="I1" s="43"/>
      <c r="J1" s="43"/>
      <c r="K1" s="43"/>
      <c r="L1" s="43"/>
      <c r="M1" s="43"/>
      <c r="N1" s="43"/>
      <c r="O1" s="43"/>
      <c r="P1" s="43"/>
      <c r="Q1" s="43"/>
      <c r="R1" s="43"/>
      <c r="S1" s="43"/>
      <c r="T1" s="43"/>
      <c r="U1" s="43"/>
      <c r="V1" s="43"/>
      <c r="W1" s="43"/>
      <c r="X1" s="43"/>
      <c r="Y1" s="43"/>
    </row>
    <row r="2">
      <c r="A2" s="140" t="s">
        <v>184</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185</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248</v>
      </c>
      <c r="E4" s="45" t="s">
        <v>249</v>
      </c>
      <c r="F4" s="45" t="s">
        <v>250</v>
      </c>
      <c r="G4" s="59" t="s">
        <v>251</v>
      </c>
      <c r="H4" s="59"/>
      <c r="I4" s="43"/>
      <c r="J4" s="43"/>
      <c r="K4" s="43"/>
      <c r="L4" s="43"/>
      <c r="M4" s="43"/>
      <c r="N4" s="43"/>
      <c r="O4" s="43"/>
      <c r="P4" s="43"/>
      <c r="Q4" s="43"/>
      <c r="R4" s="43"/>
      <c r="S4" s="43"/>
      <c r="T4" s="43"/>
      <c r="U4" s="43"/>
      <c r="V4" s="43"/>
      <c r="W4" s="43"/>
      <c r="X4" s="43"/>
      <c r="Y4" s="43"/>
    </row>
    <row r="5">
      <c r="A5" s="138"/>
      <c r="B5" s="49"/>
      <c r="C5" s="147" t="s">
        <v>184</v>
      </c>
      <c r="D5" s="177">
        <f>'Ratios 2020'!D8</f>
        <v>4.661954703</v>
      </c>
      <c r="E5" s="177">
        <f>'Ratios 2021'!D8</f>
        <v>4.931229982</v>
      </c>
      <c r="F5" s="177">
        <f>'Ratios 2022'!D8</f>
        <v>6.091242432</v>
      </c>
      <c r="G5" s="177">
        <f>average(D5:F5)</f>
        <v>5.228142372</v>
      </c>
      <c r="H5" s="149" t="s">
        <v>191</v>
      </c>
      <c r="I5" s="43"/>
      <c r="J5" s="43"/>
      <c r="K5" s="43"/>
      <c r="L5" s="43"/>
      <c r="M5" s="43"/>
      <c r="N5" s="43"/>
      <c r="O5" s="43"/>
      <c r="P5" s="43"/>
      <c r="Q5" s="43"/>
      <c r="R5" s="43"/>
      <c r="S5" s="43"/>
      <c r="T5" s="43"/>
      <c r="U5" s="43"/>
      <c r="V5" s="43"/>
      <c r="W5" s="43"/>
      <c r="X5" s="43"/>
      <c r="Y5" s="43"/>
    </row>
    <row r="6">
      <c r="A6" s="138"/>
      <c r="B6" s="52"/>
      <c r="C6" s="45"/>
      <c r="D6" s="45"/>
      <c r="E6" s="45"/>
      <c r="F6" s="178"/>
      <c r="G6" s="178"/>
      <c r="H6" s="178"/>
      <c r="I6" s="43"/>
      <c r="J6" s="43"/>
      <c r="K6" s="43"/>
      <c r="L6" s="43"/>
      <c r="M6" s="43"/>
      <c r="N6" s="43"/>
      <c r="O6" s="43"/>
      <c r="P6" s="43"/>
      <c r="Q6" s="43"/>
      <c r="R6" s="43"/>
      <c r="S6" s="43"/>
      <c r="T6" s="43"/>
      <c r="U6" s="43"/>
      <c r="V6" s="43"/>
      <c r="W6" s="43"/>
      <c r="X6" s="43"/>
      <c r="Y6" s="43"/>
    </row>
    <row r="7">
      <c r="A7" s="140" t="s">
        <v>192</v>
      </c>
      <c r="B7" s="5"/>
      <c r="C7" s="179"/>
      <c r="D7" s="179"/>
      <c r="E7" s="179"/>
      <c r="F7" s="179"/>
      <c r="G7" s="179"/>
      <c r="H7" s="179"/>
      <c r="I7" s="43"/>
      <c r="J7" s="43"/>
      <c r="K7" s="43"/>
      <c r="L7" s="43"/>
      <c r="M7" s="43"/>
      <c r="N7" s="43"/>
      <c r="O7" s="43"/>
      <c r="P7" s="43"/>
      <c r="Q7" s="43"/>
      <c r="R7" s="43"/>
      <c r="S7" s="43"/>
      <c r="T7" s="43"/>
      <c r="U7" s="43"/>
      <c r="V7" s="43"/>
      <c r="W7" s="43"/>
      <c r="X7" s="43"/>
      <c r="Y7" s="43"/>
    </row>
    <row r="8">
      <c r="A8" s="138"/>
      <c r="B8" s="143" t="s">
        <v>193</v>
      </c>
      <c r="C8" s="71"/>
      <c r="D8" s="71"/>
      <c r="E8" s="178"/>
      <c r="F8" s="178"/>
      <c r="G8" s="178"/>
      <c r="H8" s="178"/>
      <c r="I8" s="43"/>
      <c r="J8" s="43"/>
      <c r="K8" s="43"/>
      <c r="L8" s="43"/>
      <c r="M8" s="43"/>
      <c r="N8" s="43"/>
      <c r="O8" s="43"/>
      <c r="P8" s="43"/>
      <c r="Q8" s="43"/>
      <c r="R8" s="43"/>
      <c r="S8" s="43"/>
      <c r="T8" s="43"/>
      <c r="U8" s="43"/>
      <c r="V8" s="43"/>
      <c r="W8" s="43"/>
      <c r="X8" s="43"/>
      <c r="Y8" s="43"/>
    </row>
    <row r="9">
      <c r="A9" s="138"/>
      <c r="B9" s="49"/>
      <c r="C9" s="45"/>
      <c r="D9" s="45" t="s">
        <v>248</v>
      </c>
      <c r="E9" s="45" t="s">
        <v>249</v>
      </c>
      <c r="F9" s="45" t="s">
        <v>250</v>
      </c>
      <c r="G9" s="59" t="s">
        <v>251</v>
      </c>
      <c r="H9" s="59"/>
      <c r="I9" s="43"/>
      <c r="J9" s="43"/>
      <c r="K9" s="43"/>
      <c r="L9" s="43"/>
      <c r="M9" s="43"/>
      <c r="N9" s="43"/>
      <c r="O9" s="43"/>
      <c r="P9" s="43"/>
      <c r="Q9" s="43"/>
      <c r="R9" s="43"/>
      <c r="S9" s="43"/>
      <c r="T9" s="43"/>
      <c r="U9" s="43"/>
      <c r="V9" s="43"/>
      <c r="W9" s="43"/>
      <c r="X9" s="43"/>
      <c r="Y9" s="43"/>
    </row>
    <row r="10">
      <c r="A10" s="138"/>
      <c r="B10" s="49"/>
      <c r="C10" s="147" t="s">
        <v>192</v>
      </c>
      <c r="D10" s="148">
        <f>'Ratios 2020'!D14</f>
        <v>26.50512208</v>
      </c>
      <c r="E10" s="148">
        <f>'Ratios 2021'!D14</f>
        <v>24.5202225</v>
      </c>
      <c r="F10" s="148">
        <f>'Ratios 2022'!D14</f>
        <v>19.05847548</v>
      </c>
      <c r="G10" s="177">
        <f>average(D10:F10)</f>
        <v>23.36127336</v>
      </c>
      <c r="H10" s="149" t="s">
        <v>191</v>
      </c>
      <c r="I10" s="43"/>
      <c r="J10" s="43"/>
      <c r="K10" s="43"/>
      <c r="L10" s="43"/>
      <c r="M10" s="43"/>
      <c r="N10" s="43"/>
      <c r="O10" s="43"/>
      <c r="P10" s="43"/>
      <c r="Q10" s="43"/>
      <c r="R10" s="43"/>
      <c r="S10" s="43"/>
      <c r="T10" s="43"/>
      <c r="U10" s="43"/>
      <c r="V10" s="43"/>
      <c r="W10" s="43"/>
      <c r="X10" s="43"/>
      <c r="Y10" s="43"/>
    </row>
    <row r="11">
      <c r="A11" s="138"/>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0" t="s">
        <v>197</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198</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248</v>
      </c>
      <c r="E14" s="45" t="s">
        <v>249</v>
      </c>
      <c r="F14" s="45" t="s">
        <v>250</v>
      </c>
      <c r="G14" s="59" t="s">
        <v>251</v>
      </c>
      <c r="H14" s="59"/>
      <c r="I14" s="43"/>
      <c r="J14" s="43"/>
      <c r="K14" s="43"/>
      <c r="L14" s="43"/>
      <c r="M14" s="43"/>
      <c r="N14" s="43"/>
      <c r="O14" s="43"/>
      <c r="P14" s="43"/>
      <c r="Q14" s="43"/>
      <c r="R14" s="43"/>
      <c r="S14" s="43"/>
      <c r="T14" s="43"/>
      <c r="U14" s="43"/>
      <c r="V14" s="43"/>
      <c r="W14" s="43"/>
      <c r="X14" s="43"/>
      <c r="Y14" s="43"/>
    </row>
    <row r="15">
      <c r="A15" s="138"/>
      <c r="B15" s="49"/>
      <c r="C15" s="147" t="s">
        <v>200</v>
      </c>
      <c r="D15" s="180">
        <f>'Ratios 2020'!D20</f>
        <v>0</v>
      </c>
      <c r="E15" s="180">
        <f>'Ratios 2021'!D20</f>
        <v>0</v>
      </c>
      <c r="F15" s="180">
        <f>'Ratios 2022'!D20</f>
        <v>0</v>
      </c>
      <c r="G15" s="177">
        <f>average(D15:F15)</f>
        <v>0</v>
      </c>
      <c r="H15" s="149" t="s">
        <v>191</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202</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203</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248</v>
      </c>
      <c r="E19" s="45" t="s">
        <v>249</v>
      </c>
      <c r="F19" s="45" t="s">
        <v>250</v>
      </c>
      <c r="G19" s="59" t="s">
        <v>251</v>
      </c>
      <c r="H19" s="59"/>
      <c r="I19" s="43"/>
      <c r="J19" s="43"/>
      <c r="K19" s="43"/>
      <c r="L19" s="43"/>
      <c r="M19" s="43"/>
      <c r="N19" s="43"/>
      <c r="O19" s="43"/>
      <c r="P19" s="43"/>
      <c r="Q19" s="43"/>
      <c r="R19" s="43"/>
      <c r="S19" s="43"/>
      <c r="T19" s="43"/>
      <c r="U19" s="43"/>
      <c r="V19" s="43"/>
      <c r="W19" s="43"/>
      <c r="X19" s="43"/>
      <c r="Y19" s="43"/>
    </row>
    <row r="20">
      <c r="A20" s="138"/>
      <c r="B20" s="49"/>
      <c r="C20" s="147" t="s">
        <v>202</v>
      </c>
      <c r="D20" s="162">
        <f>'Ratios 2020'!D26</f>
        <v>0.8548833531</v>
      </c>
      <c r="E20" s="162">
        <f>'Ratios 2021'!D26</f>
        <v>0.7898688235</v>
      </c>
      <c r="F20" s="162">
        <f>'Ratios 2022'!D26</f>
        <v>0.6866813288</v>
      </c>
      <c r="G20" s="181">
        <f>average(D20:F20)</f>
        <v>0.7771445018</v>
      </c>
      <c r="H20" s="149" t="s">
        <v>206</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207</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208</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248</v>
      </c>
      <c r="E24" s="45" t="s">
        <v>249</v>
      </c>
      <c r="F24" s="45" t="s">
        <v>250</v>
      </c>
      <c r="G24" s="59" t="s">
        <v>251</v>
      </c>
      <c r="H24" s="59"/>
      <c r="I24" s="43"/>
      <c r="J24" s="43"/>
      <c r="K24" s="43"/>
      <c r="L24" s="43"/>
      <c r="M24" s="43"/>
      <c r="N24" s="43"/>
      <c r="O24" s="43"/>
      <c r="P24" s="43"/>
      <c r="Q24" s="43"/>
      <c r="R24" s="43"/>
      <c r="S24" s="43"/>
      <c r="T24" s="43"/>
      <c r="U24" s="43"/>
      <c r="V24" s="43"/>
      <c r="W24" s="43"/>
      <c r="X24" s="43"/>
      <c r="Y24" s="43"/>
    </row>
    <row r="25">
      <c r="A25" s="138"/>
      <c r="B25" s="49"/>
      <c r="C25" s="147" t="s">
        <v>212</v>
      </c>
      <c r="D25" s="162">
        <f>'Ratios 2020'!D33</f>
        <v>0.6321850505</v>
      </c>
      <c r="E25" s="162">
        <f>'Ratios 2021'!D33</f>
        <v>0.5816735429</v>
      </c>
      <c r="F25" s="162">
        <f>'Ratios 2022'!D33</f>
        <v>0.4979626867</v>
      </c>
      <c r="G25" s="181">
        <f>average(D25:F25)</f>
        <v>0.5706070934</v>
      </c>
      <c r="H25" s="149" t="s">
        <v>213</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214</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215</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248</v>
      </c>
      <c r="E29" s="45" t="s">
        <v>249</v>
      </c>
      <c r="F29" s="45" t="s">
        <v>250</v>
      </c>
      <c r="G29" s="59" t="s">
        <v>251</v>
      </c>
      <c r="H29" s="59"/>
      <c r="I29" s="43"/>
      <c r="J29" s="43"/>
      <c r="K29" s="43"/>
      <c r="L29" s="43"/>
      <c r="M29" s="43"/>
      <c r="N29" s="43"/>
      <c r="O29" s="43"/>
      <c r="P29" s="43"/>
      <c r="Q29" s="43"/>
      <c r="R29" s="43"/>
      <c r="S29" s="43"/>
      <c r="T29" s="43"/>
      <c r="U29" s="43"/>
      <c r="V29" s="43"/>
      <c r="W29" s="43"/>
      <c r="X29" s="43"/>
      <c r="Y29" s="43"/>
    </row>
    <row r="30">
      <c r="A30" s="138"/>
      <c r="B30" s="49"/>
      <c r="C30" s="147" t="s">
        <v>214</v>
      </c>
      <c r="D30" s="162">
        <f>'Ratios 2020'!D38</f>
        <v>0.1789747311</v>
      </c>
      <c r="E30" s="162">
        <f>'Ratios 2021'!D38</f>
        <v>0.1734320244</v>
      </c>
      <c r="F30" s="162">
        <f>'Ratios 2022'!D38</f>
        <v>0.1413847678</v>
      </c>
      <c r="G30" s="181">
        <f>average(D30:F30)</f>
        <v>0.1645971744</v>
      </c>
      <c r="H30" s="149" t="s">
        <v>217</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218</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219</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248</v>
      </c>
      <c r="E34" s="45" t="s">
        <v>249</v>
      </c>
      <c r="F34" s="45" t="s">
        <v>250</v>
      </c>
      <c r="G34" s="59" t="s">
        <v>251</v>
      </c>
      <c r="H34" s="59"/>
      <c r="I34" s="43"/>
      <c r="J34" s="43"/>
      <c r="K34" s="43"/>
      <c r="L34" s="43"/>
      <c r="M34" s="43"/>
      <c r="N34" s="43"/>
      <c r="O34" s="43"/>
      <c r="P34" s="43"/>
      <c r="Q34" s="43"/>
      <c r="R34" s="43"/>
      <c r="S34" s="43"/>
      <c r="T34" s="43"/>
      <c r="U34" s="43"/>
      <c r="V34" s="43"/>
      <c r="W34" s="43"/>
      <c r="X34" s="43"/>
      <c r="Y34" s="43"/>
    </row>
    <row r="35">
      <c r="A35" s="138"/>
      <c r="B35" s="49"/>
      <c r="C35" s="147" t="s">
        <v>252</v>
      </c>
      <c r="D35" s="162">
        <f>'Ratios 2020'!E41</f>
        <v>0.861897244</v>
      </c>
      <c r="E35" s="162">
        <f>'Ratios 2021'!E41</f>
        <v>0.8462912191</v>
      </c>
      <c r="F35" s="162">
        <f>'Ratios 2022'!E41</f>
        <v>0.8308232621</v>
      </c>
      <c r="G35" s="181">
        <f t="shared" ref="G35:G37" si="1">average(D35:F35)</f>
        <v>0.8463372417</v>
      </c>
      <c r="H35" s="181"/>
      <c r="I35" s="43"/>
      <c r="J35" s="43"/>
      <c r="K35" s="43"/>
      <c r="L35" s="43"/>
      <c r="M35" s="43"/>
      <c r="N35" s="43"/>
      <c r="O35" s="43"/>
      <c r="P35" s="43"/>
      <c r="Q35" s="43"/>
      <c r="R35" s="43"/>
      <c r="S35" s="43"/>
      <c r="T35" s="43"/>
      <c r="U35" s="43"/>
      <c r="V35" s="43"/>
      <c r="W35" s="43"/>
      <c r="X35" s="43"/>
      <c r="Y35" s="43"/>
    </row>
    <row r="36">
      <c r="A36" s="138"/>
      <c r="B36" s="52"/>
      <c r="C36" s="147" t="s">
        <v>221</v>
      </c>
      <c r="D36" s="162">
        <f>'Ratios 2020'!E42</f>
        <v>0.138102756</v>
      </c>
      <c r="E36" s="162">
        <f>'Ratios 2021'!E42</f>
        <v>0.1537087809</v>
      </c>
      <c r="F36" s="162">
        <f>'Ratios 2022'!E42</f>
        <v>0.1691767379</v>
      </c>
      <c r="G36" s="181">
        <f t="shared" si="1"/>
        <v>0.1536627583</v>
      </c>
      <c r="H36" s="181"/>
      <c r="I36" s="43"/>
      <c r="J36" s="43"/>
      <c r="K36" s="43"/>
      <c r="L36" s="43"/>
      <c r="M36" s="43"/>
      <c r="N36" s="43"/>
      <c r="O36" s="43"/>
      <c r="P36" s="43"/>
      <c r="Q36" s="43"/>
      <c r="R36" s="43"/>
      <c r="S36" s="43"/>
      <c r="T36" s="43"/>
      <c r="U36" s="43"/>
      <c r="V36" s="43"/>
      <c r="W36" s="43"/>
      <c r="X36" s="43"/>
      <c r="Y36" s="43"/>
    </row>
    <row r="37">
      <c r="A37" s="138"/>
      <c r="B37" s="182"/>
      <c r="C37" s="147" t="s">
        <v>222</v>
      </c>
      <c r="D37" s="162">
        <f>'Ratios 2020'!E43</f>
        <v>0</v>
      </c>
      <c r="E37" s="162">
        <f>'Ratios 2021'!E43</f>
        <v>0</v>
      </c>
      <c r="F37" s="162">
        <f>'Ratios 2022'!E43</f>
        <v>0</v>
      </c>
      <c r="G37" s="181">
        <f t="shared" si="1"/>
        <v>0</v>
      </c>
      <c r="H37" s="181"/>
      <c r="I37" s="43"/>
      <c r="J37" s="43"/>
      <c r="K37" s="43"/>
      <c r="L37" s="43"/>
      <c r="M37" s="43"/>
      <c r="N37" s="43"/>
      <c r="O37" s="43"/>
      <c r="P37" s="43"/>
      <c r="Q37" s="43"/>
      <c r="R37" s="43"/>
      <c r="S37" s="43"/>
      <c r="T37" s="43"/>
      <c r="U37" s="43"/>
      <c r="V37" s="43"/>
      <c r="W37" s="43"/>
      <c r="X37" s="43"/>
      <c r="Y37" s="43"/>
    </row>
    <row r="38">
      <c r="A38" s="138"/>
      <c r="B38" s="182"/>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223</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224</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248</v>
      </c>
      <c r="E41" s="45" t="s">
        <v>249</v>
      </c>
      <c r="F41" s="45" t="s">
        <v>250</v>
      </c>
      <c r="G41" s="59" t="s">
        <v>251</v>
      </c>
      <c r="H41" s="59"/>
      <c r="I41" s="43"/>
      <c r="J41" s="43"/>
      <c r="K41" s="43"/>
      <c r="L41" s="43"/>
      <c r="M41" s="43"/>
      <c r="N41" s="43"/>
      <c r="O41" s="43"/>
      <c r="P41" s="43"/>
      <c r="Q41" s="43"/>
      <c r="R41" s="43"/>
      <c r="S41" s="43"/>
      <c r="T41" s="43"/>
      <c r="U41" s="43"/>
      <c r="V41" s="43"/>
      <c r="W41" s="43"/>
      <c r="X41" s="43"/>
      <c r="Y41" s="43"/>
    </row>
    <row r="42">
      <c r="A42" s="138"/>
      <c r="B42" s="49"/>
      <c r="C42" s="147" t="s">
        <v>227</v>
      </c>
      <c r="D42" s="165" t="str">
        <f>'Ratios 2020'!D49</f>
        <v>$0</v>
      </c>
      <c r="E42" s="165" t="str">
        <f>'Ratios 2021'!D49</f>
        <v>$0</v>
      </c>
      <c r="F42" s="165" t="str">
        <f>'Ratios 2022'!D49</f>
        <v>$0</v>
      </c>
      <c r="G42" s="183">
        <f>IF(SUM(D42:F42)=0, 0, AVERAGE(D42:F42))</f>
        <v>0</v>
      </c>
      <c r="H42" s="149" t="s">
        <v>228</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229</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230</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248</v>
      </c>
      <c r="E46" s="45" t="s">
        <v>249</v>
      </c>
      <c r="F46" s="45" t="s">
        <v>250</v>
      </c>
      <c r="G46" s="59" t="s">
        <v>251</v>
      </c>
      <c r="H46" s="59"/>
      <c r="I46" s="43"/>
      <c r="J46" s="43"/>
      <c r="K46" s="43"/>
      <c r="L46" s="43"/>
      <c r="M46" s="43"/>
      <c r="N46" s="43"/>
      <c r="O46" s="43"/>
      <c r="P46" s="43"/>
      <c r="Q46" s="43"/>
      <c r="R46" s="43"/>
      <c r="S46" s="43"/>
      <c r="T46" s="43"/>
      <c r="U46" s="43"/>
      <c r="V46" s="43"/>
      <c r="W46" s="43"/>
      <c r="X46" s="43"/>
      <c r="Y46" s="43"/>
    </row>
    <row r="47">
      <c r="A47" s="138"/>
      <c r="B47" s="49"/>
      <c r="C47" s="147" t="s">
        <v>233</v>
      </c>
      <c r="D47" s="148">
        <f>'Ratios 2020'!D54</f>
        <v>1.110493991</v>
      </c>
      <c r="E47" s="148">
        <f>'Ratios 2021'!D54</f>
        <v>1.189816827</v>
      </c>
      <c r="F47" s="148">
        <f>'Ratios 2022'!D54</f>
        <v>1.382139953</v>
      </c>
      <c r="G47" s="177">
        <f>average(D47:F47)</f>
        <v>1.22748359</v>
      </c>
      <c r="H47" s="149" t="s">
        <v>234</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235</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236</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248</v>
      </c>
      <c r="E51" s="45" t="s">
        <v>249</v>
      </c>
      <c r="F51" s="45" t="s">
        <v>250</v>
      </c>
      <c r="G51" s="59" t="s">
        <v>251</v>
      </c>
      <c r="H51" s="59"/>
      <c r="I51" s="43"/>
      <c r="J51" s="43"/>
      <c r="K51" s="43"/>
      <c r="L51" s="43"/>
      <c r="M51" s="43"/>
      <c r="N51" s="43"/>
      <c r="O51" s="43"/>
      <c r="P51" s="43"/>
      <c r="Q51" s="43"/>
      <c r="R51" s="43"/>
      <c r="S51" s="43"/>
      <c r="T51" s="43"/>
      <c r="U51" s="43"/>
      <c r="V51" s="43"/>
      <c r="W51" s="43"/>
      <c r="X51" s="43"/>
      <c r="Y51" s="43"/>
    </row>
    <row r="52">
      <c r="A52" s="138"/>
      <c r="B52" s="49"/>
      <c r="C52" s="147" t="s">
        <v>239</v>
      </c>
      <c r="D52" s="184">
        <f>'Ratios 2020'!D59</f>
        <v>0</v>
      </c>
      <c r="E52" s="184">
        <f>'Ratios 2021'!D59</f>
        <v>0</v>
      </c>
      <c r="F52" s="184">
        <f>'Ratios 2022'!D59</f>
        <v>0</v>
      </c>
      <c r="G52" s="185">
        <f>average(D52:F52)</f>
        <v>0</v>
      </c>
      <c r="H52" s="149" t="s">
        <v>240</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CA ASSISTED LIVING ASSOCIATION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CA ASSISTED LIVING ASSOCIATION</v>
      </c>
      <c r="B1" s="5"/>
      <c r="C1" s="2">
        <f>'READ HERE FIRST'!B5</f>
        <v>2020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256217.0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2179296.0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2435513</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75796.0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81</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t="s">
        <v>98</v>
      </c>
      <c r="D39" s="74"/>
      <c r="E39" s="48">
        <v>15295.0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99</v>
      </c>
      <c r="D40" s="74"/>
      <c r="E40" s="48">
        <v>22628.0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100</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37923</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2549232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CA ASSISTED LIVING ASSOCIATION</v>
      </c>
      <c r="B1" s="2">
        <f>'READ HERE FIRST'!B5</f>
        <v>2020</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558584</v>
      </c>
      <c r="D7" s="99">
        <v>480382.0</v>
      </c>
      <c r="E7" s="99">
        <v>78202.0</v>
      </c>
      <c r="F7" s="99">
        <v>0.0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112</v>
      </c>
      <c r="C9" s="98">
        <f t="shared" si="1"/>
        <v>541264</v>
      </c>
      <c r="D9" s="99">
        <v>465487.0</v>
      </c>
      <c r="E9" s="99">
        <v>75777.0</v>
      </c>
      <c r="F9" s="99">
        <v>0.0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50683</v>
      </c>
      <c r="D10" s="99">
        <v>43587.0</v>
      </c>
      <c r="E10" s="99">
        <v>7096.0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146162</v>
      </c>
      <c r="D11" s="99">
        <v>125699.0</v>
      </c>
      <c r="E11" s="99">
        <v>20463.0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70777</v>
      </c>
      <c r="D12" s="99">
        <v>60868.0</v>
      </c>
      <c r="E12" s="99">
        <v>9909.0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31520</v>
      </c>
      <c r="D15" s="99">
        <v>31520.0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18009</v>
      </c>
      <c r="D16" s="99">
        <v>0.0</v>
      </c>
      <c r="E16" s="99">
        <v>18009.0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218401</v>
      </c>
      <c r="D17" s="99">
        <v>218401.0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67383</v>
      </c>
      <c r="D20" s="99">
        <v>53905.0</v>
      </c>
      <c r="E20" s="99">
        <v>13478.0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27495</v>
      </c>
      <c r="D22" s="99">
        <v>20894.0</v>
      </c>
      <c r="E22" s="99">
        <v>6601.0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54095</v>
      </c>
      <c r="D23" s="99">
        <v>41112.0</v>
      </c>
      <c r="E23" s="99">
        <v>12983.0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138237</v>
      </c>
      <c r="D25" s="99">
        <v>105060.0</v>
      </c>
      <c r="E25" s="99">
        <v>33177.0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592</v>
      </c>
      <c r="D26" s="99">
        <v>462.0</v>
      </c>
      <c r="E26" s="99">
        <v>130.0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83669</v>
      </c>
      <c r="D28" s="99">
        <v>83669.0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7862</v>
      </c>
      <c r="D31" s="99">
        <v>5974.0</v>
      </c>
      <c r="E31" s="99">
        <v>1888.0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10328</v>
      </c>
      <c r="D32" s="99">
        <v>7850.0</v>
      </c>
      <c r="E32" s="99">
        <v>2478.0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46" t="s">
        <v>137</v>
      </c>
      <c r="C34" s="98">
        <f t="shared" si="1"/>
        <v>51951</v>
      </c>
      <c r="D34" s="99">
        <v>51951.0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138</v>
      </c>
      <c r="C35" s="98">
        <f t="shared" si="1"/>
        <v>33661</v>
      </c>
      <c r="D35" s="99">
        <v>30294.0</v>
      </c>
      <c r="E35" s="99">
        <v>3367.0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139</v>
      </c>
      <c r="C36" s="98">
        <f t="shared" si="1"/>
        <v>25147</v>
      </c>
      <c r="D36" s="99">
        <v>22633.0</v>
      </c>
      <c r="E36" s="99">
        <v>2514.0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140</v>
      </c>
      <c r="C37" s="98">
        <f t="shared" si="1"/>
        <v>22784</v>
      </c>
      <c r="D37" s="99">
        <v>11392.0</v>
      </c>
      <c r="E37" s="99">
        <v>11392.0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4481</v>
      </c>
      <c r="D38" s="99">
        <v>3217.0</v>
      </c>
      <c r="E38" s="99">
        <v>1264.0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3">
        <f t="shared" ref="C40:F40" si="2">sum(C3:C39)</f>
        <v>2163085</v>
      </c>
      <c r="D40" s="103">
        <f t="shared" si="2"/>
        <v>1864357</v>
      </c>
      <c r="E40" s="103">
        <f t="shared" si="2"/>
        <v>298728</v>
      </c>
      <c r="F40" s="103">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CA ASSISTED LIVING ASSOCIATION</v>
      </c>
      <c r="B1" s="5"/>
      <c r="C1" s="2">
        <f>'READ HERE FIRST'!B5</f>
        <v>2020</v>
      </c>
      <c r="D1" s="107"/>
      <c r="E1" s="108"/>
      <c r="F1" s="43"/>
      <c r="G1" s="43"/>
      <c r="H1" s="43"/>
      <c r="I1" s="43"/>
      <c r="J1" s="43"/>
      <c r="K1" s="43"/>
      <c r="L1" s="43"/>
      <c r="M1" s="43"/>
      <c r="N1" s="43"/>
      <c r="O1" s="43"/>
      <c r="P1" s="43"/>
      <c r="Q1" s="43"/>
      <c r="R1" s="43"/>
      <c r="S1" s="43"/>
      <c r="T1" s="43"/>
      <c r="U1" s="43"/>
      <c r="V1" s="43"/>
      <c r="W1" s="43"/>
      <c r="X1" s="43"/>
      <c r="Y1" s="43"/>
      <c r="Z1" s="43"/>
    </row>
    <row r="2">
      <c r="A2" s="109" t="s">
        <v>143</v>
      </c>
      <c r="B2" s="45">
        <v>1.0</v>
      </c>
      <c r="C2" s="46" t="s">
        <v>144</v>
      </c>
      <c r="D2" s="110"/>
      <c r="E2" s="111">
        <v>837296.0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2"/>
      <c r="E5" s="111">
        <v>1793854.0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0"/>
      <c r="E10" s="111">
        <v>40673.0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1">
        <v>72056.0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1">
        <v>46527.0</v>
      </c>
      <c r="E12" s="108">
        <f>D11-D12</f>
        <v>25529</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2"/>
      <c r="E17" s="111">
        <v>4487400.0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3"/>
      <c r="E18" s="114">
        <f>sum(E2:E17)</f>
        <v>7184752</v>
      </c>
      <c r="F18" s="43"/>
      <c r="G18" s="43"/>
      <c r="H18" s="43"/>
      <c r="I18" s="43"/>
      <c r="J18" s="43"/>
      <c r="K18" s="43"/>
      <c r="L18" s="43"/>
      <c r="M18" s="43"/>
      <c r="N18" s="43"/>
      <c r="O18" s="43"/>
      <c r="P18" s="43"/>
      <c r="Q18" s="43"/>
      <c r="R18" s="43"/>
      <c r="S18" s="43"/>
      <c r="T18" s="43"/>
      <c r="U18" s="43"/>
      <c r="V18" s="43"/>
      <c r="W18" s="43"/>
      <c r="X18" s="43"/>
      <c r="Y18" s="43"/>
      <c r="Z18" s="43"/>
    </row>
    <row r="19">
      <c r="A19" s="44" t="s">
        <v>163</v>
      </c>
      <c r="B19" s="115">
        <v>17.0</v>
      </c>
      <c r="C19" s="116" t="s">
        <v>164</v>
      </c>
      <c r="D19" s="117"/>
      <c r="E19" s="111">
        <v>184641.0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165</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166</v>
      </c>
      <c r="D21" s="117"/>
      <c r="E21" s="111">
        <v>2221336.0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167</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168</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169</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170</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171</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172</v>
      </c>
      <c r="D27" s="117"/>
      <c r="E27" s="118">
        <v>1039.0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173</v>
      </c>
      <c r="D28" s="125"/>
      <c r="E28" s="126">
        <f>sum(E19:E27)</f>
        <v>2407016</v>
      </c>
      <c r="F28" s="43"/>
      <c r="G28" s="43"/>
      <c r="H28" s="43"/>
      <c r="I28" s="43"/>
      <c r="J28" s="43"/>
      <c r="K28" s="43"/>
      <c r="L28" s="43"/>
      <c r="M28" s="43"/>
      <c r="N28" s="43"/>
      <c r="O28" s="43"/>
      <c r="P28" s="43"/>
      <c r="Q28" s="43"/>
      <c r="R28" s="43"/>
      <c r="S28" s="43"/>
      <c r="T28" s="43"/>
      <c r="U28" s="43"/>
      <c r="V28" s="43"/>
      <c r="W28" s="43"/>
      <c r="X28" s="43"/>
      <c r="Y28" s="43"/>
      <c r="Z28" s="43"/>
    </row>
    <row r="29">
      <c r="A29" s="65" t="s">
        <v>174</v>
      </c>
      <c r="B29" s="127"/>
      <c r="C29" s="128" t="s">
        <v>175</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176</v>
      </c>
      <c r="D30" s="117"/>
      <c r="E30" s="111">
        <v>4777736.0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177</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178</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179</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180</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181</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182</v>
      </c>
      <c r="D36" s="131"/>
      <c r="E36" s="126">
        <f>sum(E30:E35)</f>
        <v>4777736</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183</v>
      </c>
      <c r="D37" s="135"/>
      <c r="E37" s="136">
        <f>E36+E28</f>
        <v>7184752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CA ASSISTED LIVING ASSOCIATION</v>
      </c>
      <c r="B1" s="2">
        <f>'READ HERE FIRST'!B5</f>
        <v>2020</v>
      </c>
      <c r="C1" s="138"/>
      <c r="D1" s="138"/>
      <c r="E1" s="139"/>
      <c r="F1" s="43"/>
      <c r="G1" s="43"/>
      <c r="H1" s="43"/>
      <c r="I1" s="43"/>
      <c r="J1" s="43"/>
      <c r="K1" s="43"/>
      <c r="L1" s="43"/>
      <c r="M1" s="43"/>
      <c r="N1" s="43"/>
      <c r="O1" s="43"/>
      <c r="P1" s="43"/>
      <c r="Q1" s="43"/>
      <c r="R1" s="43"/>
      <c r="S1" s="43"/>
      <c r="T1" s="43"/>
      <c r="U1" s="43"/>
      <c r="V1" s="43"/>
      <c r="W1" s="43"/>
      <c r="X1" s="43"/>
      <c r="Y1" s="43"/>
    </row>
    <row r="2">
      <c r="A2" s="140" t="s">
        <v>184</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185</v>
      </c>
      <c r="C3" s="144" t="s">
        <v>186</v>
      </c>
      <c r="D3" s="145">
        <f>'Expenses 2020'!C40</f>
        <v>2163085</v>
      </c>
      <c r="E3" s="146"/>
      <c r="F3" s="43"/>
      <c r="G3" s="43"/>
      <c r="H3" s="43"/>
      <c r="I3" s="43"/>
      <c r="J3" s="43"/>
      <c r="K3" s="43"/>
      <c r="L3" s="43"/>
      <c r="M3" s="43"/>
      <c r="N3" s="43"/>
      <c r="O3" s="43"/>
      <c r="P3" s="43"/>
      <c r="Q3" s="43"/>
      <c r="R3" s="43"/>
      <c r="S3" s="43"/>
      <c r="T3" s="43"/>
      <c r="U3" s="43"/>
      <c r="V3" s="43"/>
      <c r="W3" s="43"/>
      <c r="X3" s="43"/>
      <c r="Y3" s="43"/>
    </row>
    <row r="4">
      <c r="A4" s="138"/>
      <c r="B4" s="49"/>
      <c r="C4" s="144" t="s">
        <v>187</v>
      </c>
      <c r="D4" s="145">
        <f>'Expenses 2020'!C31</f>
        <v>7862</v>
      </c>
      <c r="E4" s="146"/>
      <c r="F4" s="43"/>
      <c r="G4" s="43"/>
      <c r="H4" s="43"/>
      <c r="I4" s="43"/>
      <c r="J4" s="43"/>
      <c r="K4" s="43"/>
      <c r="L4" s="43"/>
      <c r="M4" s="43"/>
      <c r="N4" s="43"/>
      <c r="O4" s="43"/>
      <c r="P4" s="43"/>
      <c r="Q4" s="43"/>
      <c r="R4" s="43"/>
      <c r="S4" s="43"/>
      <c r="T4" s="43"/>
      <c r="U4" s="43"/>
      <c r="V4" s="43"/>
      <c r="W4" s="43"/>
      <c r="X4" s="43"/>
      <c r="Y4" s="43"/>
    </row>
    <row r="5">
      <c r="A5" s="138"/>
      <c r="B5" s="49"/>
      <c r="C5" s="144" t="s">
        <v>188</v>
      </c>
      <c r="D5" s="145">
        <f>D3-D4</f>
        <v>2155223</v>
      </c>
      <c r="E5" s="146"/>
      <c r="F5" s="43"/>
      <c r="G5" s="43"/>
      <c r="H5" s="43"/>
      <c r="I5" s="43"/>
      <c r="J5" s="43"/>
      <c r="K5" s="43"/>
      <c r="L5" s="43"/>
      <c r="M5" s="43"/>
      <c r="N5" s="43"/>
      <c r="O5" s="43"/>
      <c r="P5" s="43"/>
      <c r="Q5" s="43"/>
      <c r="R5" s="43"/>
      <c r="S5" s="43"/>
      <c r="T5" s="43"/>
      <c r="U5" s="43"/>
      <c r="V5" s="43"/>
      <c r="W5" s="43"/>
      <c r="X5" s="43"/>
      <c r="Y5" s="43"/>
    </row>
    <row r="6">
      <c r="A6" s="138"/>
      <c r="B6" s="49"/>
      <c r="C6" s="144" t="s">
        <v>189</v>
      </c>
      <c r="D6" s="145">
        <f>D5/12</f>
        <v>179601.9167</v>
      </c>
      <c r="E6" s="146"/>
      <c r="F6" s="43"/>
      <c r="G6" s="43"/>
      <c r="H6" s="43"/>
      <c r="I6" s="43"/>
      <c r="J6" s="43"/>
      <c r="K6" s="43"/>
      <c r="L6" s="43"/>
      <c r="M6" s="43"/>
      <c r="N6" s="43"/>
      <c r="O6" s="43"/>
      <c r="P6" s="43"/>
      <c r="Q6" s="43"/>
      <c r="R6" s="43"/>
      <c r="S6" s="43"/>
      <c r="T6" s="43"/>
      <c r="U6" s="43"/>
      <c r="V6" s="43"/>
      <c r="W6" s="43"/>
      <c r="X6" s="43"/>
      <c r="Y6" s="43"/>
    </row>
    <row r="7">
      <c r="A7" s="138"/>
      <c r="B7" s="49"/>
      <c r="C7" s="144" t="s">
        <v>190</v>
      </c>
      <c r="D7" s="75">
        <f>'Balance Sheet 2020'!E2+'Balance Sheet 2020'!E3</f>
        <v>837296</v>
      </c>
      <c r="E7" s="146"/>
      <c r="F7" s="43"/>
      <c r="G7" s="43"/>
      <c r="H7" s="43"/>
      <c r="I7" s="43"/>
      <c r="J7" s="43"/>
      <c r="K7" s="43"/>
      <c r="L7" s="43"/>
      <c r="M7" s="43"/>
      <c r="N7" s="43"/>
      <c r="O7" s="43"/>
      <c r="P7" s="43"/>
      <c r="Q7" s="43"/>
      <c r="R7" s="43"/>
      <c r="S7" s="43"/>
      <c r="T7" s="43"/>
      <c r="U7" s="43"/>
      <c r="V7" s="43"/>
      <c r="W7" s="43"/>
      <c r="X7" s="43"/>
      <c r="Y7" s="43"/>
    </row>
    <row r="8">
      <c r="A8" s="138"/>
      <c r="B8" s="49"/>
      <c r="C8" s="147" t="s">
        <v>184</v>
      </c>
      <c r="D8" s="148">
        <f>D7/D6</f>
        <v>4.661954703</v>
      </c>
      <c r="E8" s="149" t="s">
        <v>191</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192</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193</v>
      </c>
      <c r="C11" s="144" t="s">
        <v>194</v>
      </c>
      <c r="D11" s="75">
        <f>'Balance Sheet 2020'!E30</f>
        <v>4777736</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195</v>
      </c>
      <c r="D12" s="75">
        <f>'Expenses 2020'!C40</f>
        <v>2163085</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196</v>
      </c>
      <c r="D13" s="145">
        <f>D12/12</f>
        <v>180257.0833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192</v>
      </c>
      <c r="D14" s="148">
        <f>D11/D13</f>
        <v>26.50512208</v>
      </c>
      <c r="E14" s="149" t="s">
        <v>191</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197</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198</v>
      </c>
      <c r="C17" s="144" t="s">
        <v>199</v>
      </c>
      <c r="D17" s="75">
        <f>sum('Balance Sheet 2020'!E13:E15)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195</v>
      </c>
      <c r="D18" s="75">
        <f>'Expenses 2020'!C40</f>
        <v>2163085</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196</v>
      </c>
      <c r="D19" s="145">
        <f>D18/12</f>
        <v>180257.0833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200</v>
      </c>
      <c r="D20" s="148">
        <f>D17/D19</f>
        <v>0</v>
      </c>
      <c r="E20" s="149" t="s">
        <v>191</v>
      </c>
      <c r="F20" s="43"/>
      <c r="G20" s="43"/>
      <c r="H20" s="43"/>
      <c r="I20" s="43"/>
      <c r="J20" s="43"/>
      <c r="K20" s="43"/>
      <c r="L20" s="43"/>
      <c r="M20" s="43"/>
      <c r="N20" s="43"/>
      <c r="O20" s="43"/>
      <c r="P20" s="43"/>
      <c r="Q20" s="43"/>
      <c r="R20" s="43"/>
      <c r="S20" s="43"/>
      <c r="T20" s="43"/>
      <c r="U20" s="43"/>
      <c r="V20" s="43"/>
      <c r="W20" s="43"/>
      <c r="X20" s="43"/>
      <c r="Y20" s="43"/>
    </row>
    <row r="21">
      <c r="A21" s="138"/>
      <c r="B21" s="49"/>
      <c r="C21" s="153" t="s">
        <v>201</v>
      </c>
      <c r="D21" s="154">
        <f>D20+D8</f>
        <v>4.661954703</v>
      </c>
      <c r="E21" s="155" t="s">
        <v>191</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202</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203</v>
      </c>
      <c r="C24" s="159"/>
      <c r="D24" s="160">
        <f>max('Revenues 2020'!E2:E7,'Revenues 2020'!F10:F15)</f>
        <v>2179296</v>
      </c>
      <c r="E24" s="161" t="s">
        <v>204</v>
      </c>
      <c r="F24" s="43"/>
      <c r="G24" s="43"/>
      <c r="H24" s="43"/>
      <c r="I24" s="43"/>
      <c r="J24" s="43"/>
      <c r="K24" s="43"/>
      <c r="L24" s="43"/>
      <c r="M24" s="43"/>
      <c r="N24" s="43"/>
      <c r="O24" s="43"/>
      <c r="P24" s="43"/>
      <c r="Q24" s="43"/>
      <c r="R24" s="43"/>
      <c r="S24" s="43"/>
      <c r="T24" s="43"/>
      <c r="U24" s="43"/>
      <c r="V24" s="43"/>
      <c r="W24" s="43"/>
      <c r="X24" s="43"/>
      <c r="Y24" s="43"/>
    </row>
    <row r="25">
      <c r="A25" s="138"/>
      <c r="B25" s="49"/>
      <c r="C25" s="144" t="s">
        <v>205</v>
      </c>
      <c r="D25" s="145">
        <f>'Revenues 2020'!F44</f>
        <v>2549232</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202</v>
      </c>
      <c r="D26" s="162">
        <f>D24/D25</f>
        <v>0.8548833531</v>
      </c>
      <c r="E26" s="149" t="s">
        <v>206</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207</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208</v>
      </c>
      <c r="C29" s="144" t="s">
        <v>209</v>
      </c>
      <c r="D29" s="75">
        <f>SUM('Expenses 2020'!C7:C9)</f>
        <v>1099848</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210</v>
      </c>
      <c r="D30" s="75">
        <f>SUM('Expenses 2020'!C10:C12)</f>
        <v>267622</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211</v>
      </c>
      <c r="D31" s="75">
        <f>sum(D29:D30)</f>
        <v>1367470</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186</v>
      </c>
      <c r="D32" s="75">
        <f>'Expenses 2020'!C40</f>
        <v>2163085</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212</v>
      </c>
      <c r="D33" s="162">
        <f>D31/D32</f>
        <v>0.6321850505</v>
      </c>
      <c r="E33" s="149" t="s">
        <v>213</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214</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215</v>
      </c>
      <c r="C36" s="144" t="s">
        <v>216</v>
      </c>
      <c r="D36" s="75">
        <f>SUM('Expenses 2020'!C10:C11)</f>
        <v>196845</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209</v>
      </c>
      <c r="D37" s="75">
        <f>SUM('Expenses 2020'!C7:C9)</f>
        <v>1099848</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214</v>
      </c>
      <c r="D38" s="162">
        <f>D36/D37</f>
        <v>0.1789747311</v>
      </c>
      <c r="E38" s="149" t="s">
        <v>217</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218</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219</v>
      </c>
      <c r="C41" s="147" t="s">
        <v>220</v>
      </c>
      <c r="D41" s="75">
        <f>'Expenses 2020'!D40</f>
        <v>1864357</v>
      </c>
      <c r="E41" s="164">
        <f t="shared" ref="E41:E44" si="1">D41/$D$44</f>
        <v>0.861897244</v>
      </c>
      <c r="F41" s="43"/>
      <c r="G41" s="43"/>
      <c r="H41" s="43"/>
      <c r="I41" s="43"/>
      <c r="J41" s="43"/>
      <c r="K41" s="43"/>
      <c r="L41" s="43"/>
      <c r="M41" s="43"/>
      <c r="N41" s="43"/>
      <c r="O41" s="43"/>
      <c r="P41" s="43"/>
      <c r="Q41" s="43"/>
      <c r="R41" s="43"/>
      <c r="S41" s="43"/>
      <c r="T41" s="43"/>
      <c r="U41" s="43"/>
      <c r="V41" s="43"/>
      <c r="W41" s="43"/>
      <c r="X41" s="43"/>
      <c r="Y41" s="43"/>
    </row>
    <row r="42">
      <c r="A42" s="138"/>
      <c r="B42" s="49"/>
      <c r="C42" s="147" t="s">
        <v>221</v>
      </c>
      <c r="D42" s="145">
        <f>'Expenses 2020'!E40</f>
        <v>298728</v>
      </c>
      <c r="E42" s="164">
        <f t="shared" si="1"/>
        <v>0.138102756</v>
      </c>
      <c r="F42" s="43"/>
      <c r="G42" s="43"/>
      <c r="H42" s="43"/>
      <c r="I42" s="43"/>
      <c r="J42" s="43"/>
      <c r="K42" s="43"/>
      <c r="L42" s="43"/>
      <c r="M42" s="43"/>
      <c r="N42" s="43"/>
      <c r="O42" s="43"/>
      <c r="P42" s="43"/>
      <c r="Q42" s="43"/>
      <c r="R42" s="43"/>
      <c r="S42" s="43"/>
      <c r="T42" s="43"/>
      <c r="U42" s="43"/>
      <c r="V42" s="43"/>
      <c r="W42" s="43"/>
      <c r="X42" s="43"/>
      <c r="Y42" s="43"/>
    </row>
    <row r="43">
      <c r="A43" s="138"/>
      <c r="B43" s="49"/>
      <c r="C43" s="147" t="s">
        <v>222</v>
      </c>
      <c r="D43" s="145">
        <f>'Expenses 2020'!F40</f>
        <v>0</v>
      </c>
      <c r="E43" s="164">
        <f t="shared" si="1"/>
        <v>0</v>
      </c>
      <c r="F43" s="43"/>
      <c r="G43" s="43"/>
      <c r="H43" s="43"/>
      <c r="I43" s="43"/>
      <c r="J43" s="43"/>
      <c r="K43" s="43"/>
      <c r="L43" s="43"/>
      <c r="M43" s="43"/>
      <c r="N43" s="43"/>
      <c r="O43" s="43"/>
      <c r="P43" s="43"/>
      <c r="Q43" s="43"/>
      <c r="R43" s="43"/>
      <c r="S43" s="43"/>
      <c r="T43" s="43"/>
      <c r="U43" s="43"/>
      <c r="V43" s="43"/>
      <c r="W43" s="43"/>
      <c r="X43" s="43"/>
      <c r="Y43" s="43"/>
    </row>
    <row r="44">
      <c r="A44" s="138"/>
      <c r="B44" s="49"/>
      <c r="C44" s="144" t="s">
        <v>186</v>
      </c>
      <c r="D44" s="145">
        <f>sum(D41:D43)</f>
        <v>2163085</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223</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224</v>
      </c>
      <c r="C47" s="144" t="s">
        <v>225</v>
      </c>
      <c r="D47" s="145">
        <f>'Revenues 2020'!F9</f>
        <v>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226</v>
      </c>
      <c r="D48" s="145">
        <f>'Expenses 2020'!F40</f>
        <v>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227</v>
      </c>
      <c r="D49" s="165" t="str">
        <f>if(D48=0, "$0",D47/D48)</f>
        <v>$0</v>
      </c>
      <c r="E49" s="149" t="s">
        <v>228</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229</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230</v>
      </c>
      <c r="C52" s="144" t="s">
        <v>231</v>
      </c>
      <c r="D52" s="145">
        <f>sum('Balance Sheet 2020'!E2:E10)</f>
        <v>2671823</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232</v>
      </c>
      <c r="D53" s="145">
        <f>sum('Balance Sheet 2020'!E19:E22)</f>
        <v>2405977</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233</v>
      </c>
      <c r="D54" s="167">
        <f>D52/D53</f>
        <v>1.110493991</v>
      </c>
      <c r="E54" s="149" t="s">
        <v>234</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235</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236</v>
      </c>
      <c r="C57" s="144" t="s">
        <v>237</v>
      </c>
      <c r="D57" s="145">
        <f>sum('Balance Sheet 2020'!E25:E26)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238</v>
      </c>
      <c r="D58" s="145">
        <f>'Balance Sheet 2020'!E18</f>
        <v>7184752</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239</v>
      </c>
      <c r="D59" s="168">
        <f>D57/D58</f>
        <v>0</v>
      </c>
      <c r="E59" s="149" t="s">
        <v>240</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CA ASSISTED LIVING ASSOCIATION</v>
      </c>
      <c r="B1" s="5"/>
      <c r="C1" s="2">
        <v>2021.0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523981.0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2171084.0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2695065</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38792.0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175">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241</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t="s">
        <v>98</v>
      </c>
      <c r="D39" s="74"/>
      <c r="E39" s="48">
        <v>6386.0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99</v>
      </c>
      <c r="D40" s="74"/>
      <c r="E40" s="48">
        <v>8421.0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14807</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2748664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CA ASSISTED LIVING ASSOCIATION</v>
      </c>
      <c r="B1" s="2">
        <f>'Revenues 2021'!C1</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559284</v>
      </c>
      <c r="D7" s="99">
        <v>480984.0</v>
      </c>
      <c r="E7" s="99">
        <v>78300.0</v>
      </c>
      <c r="F7" s="99">
        <v>0.0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112</v>
      </c>
      <c r="C9" s="98">
        <f t="shared" si="1"/>
        <v>662036</v>
      </c>
      <c r="D9" s="99">
        <v>512025.0</v>
      </c>
      <c r="E9" s="99">
        <v>150011.0</v>
      </c>
      <c r="F9" s="99">
        <v>0.0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53902</v>
      </c>
      <c r="D10" s="99">
        <v>46356.0</v>
      </c>
      <c r="E10" s="99">
        <v>7546.0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157914</v>
      </c>
      <c r="D11" s="99">
        <v>135806.0</v>
      </c>
      <c r="E11" s="99">
        <v>22108.0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0</v>
      </c>
      <c r="D12" s="99">
        <v>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56975</v>
      </c>
      <c r="D15" s="99">
        <v>56975.0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22858</v>
      </c>
      <c r="D16" s="99">
        <v>0.0</v>
      </c>
      <c r="E16" s="99">
        <v>22858.0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173068</v>
      </c>
      <c r="D17" s="99">
        <v>173068.0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101045</v>
      </c>
      <c r="D20" s="99">
        <v>80836.0</v>
      </c>
      <c r="E20" s="99">
        <v>20209.0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18955</v>
      </c>
      <c r="D22" s="99">
        <v>14406.0</v>
      </c>
      <c r="E22" s="99">
        <v>4549.0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50136</v>
      </c>
      <c r="D23" s="99">
        <v>38104.0</v>
      </c>
      <c r="E23" s="99">
        <v>12032.0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135970</v>
      </c>
      <c r="D25" s="99">
        <v>103337.0</v>
      </c>
      <c r="E25" s="99">
        <v>32633.0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512</v>
      </c>
      <c r="D26" s="99">
        <v>400.0</v>
      </c>
      <c r="E26" s="99">
        <v>112.0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357900</v>
      </c>
      <c r="D28" s="99">
        <v>357900.0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6974</v>
      </c>
      <c r="D31" s="99">
        <v>5302.0</v>
      </c>
      <c r="E31" s="99">
        <v>1672.0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7163</v>
      </c>
      <c r="D32" s="99">
        <v>5444.0</v>
      </c>
      <c r="E32" s="99">
        <v>1719.0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46" t="s">
        <v>140</v>
      </c>
      <c r="C34" s="98">
        <f t="shared" si="1"/>
        <v>33888</v>
      </c>
      <c r="D34" s="99">
        <v>16944.0</v>
      </c>
      <c r="E34" s="99">
        <v>16944.0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138</v>
      </c>
      <c r="C35" s="98">
        <f t="shared" si="1"/>
        <v>32599</v>
      </c>
      <c r="D35" s="99">
        <v>29339.0</v>
      </c>
      <c r="E35" s="99">
        <v>3260.0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139</v>
      </c>
      <c r="C36" s="98">
        <f t="shared" si="1"/>
        <v>25076</v>
      </c>
      <c r="D36" s="99">
        <v>22571.0</v>
      </c>
      <c r="E36" s="99">
        <v>2505.0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137</v>
      </c>
      <c r="C37" s="98">
        <f t="shared" si="1"/>
        <v>4446</v>
      </c>
      <c r="D37" s="99">
        <v>2934.0</v>
      </c>
      <c r="E37" s="99">
        <v>1512.0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3114</v>
      </c>
      <c r="D38" s="99">
        <v>2374.0</v>
      </c>
      <c r="E38" s="99">
        <v>740.0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3">
        <f t="shared" ref="C40:F40" si="2">sum(C3:C39)</f>
        <v>2463815</v>
      </c>
      <c r="D40" s="103">
        <f t="shared" si="2"/>
        <v>2085105</v>
      </c>
      <c r="E40" s="103">
        <f t="shared" si="2"/>
        <v>378710</v>
      </c>
      <c r="F40" s="103">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CA ASSISTED LIVING ASSOCIATION</v>
      </c>
      <c r="B1" s="5"/>
      <c r="C1" s="2">
        <f>'Revenues 2021'!C1</f>
        <v>2021</v>
      </c>
      <c r="D1" s="107"/>
      <c r="E1" s="108"/>
      <c r="F1" s="43"/>
      <c r="G1" s="43"/>
      <c r="H1" s="43"/>
      <c r="I1" s="43"/>
      <c r="J1" s="43"/>
      <c r="K1" s="43"/>
      <c r="L1" s="43"/>
      <c r="M1" s="43"/>
      <c r="N1" s="43"/>
      <c r="O1" s="43"/>
      <c r="P1" s="43"/>
      <c r="Q1" s="43"/>
      <c r="R1" s="43"/>
      <c r="S1" s="43"/>
      <c r="T1" s="43"/>
      <c r="U1" s="43"/>
      <c r="V1" s="43"/>
      <c r="W1" s="43"/>
      <c r="X1" s="43"/>
      <c r="Y1" s="43"/>
      <c r="Z1" s="43"/>
    </row>
    <row r="2">
      <c r="A2" s="109" t="s">
        <v>143</v>
      </c>
      <c r="B2" s="45">
        <v>1.0</v>
      </c>
      <c r="C2" s="46" t="s">
        <v>144</v>
      </c>
      <c r="D2" s="110"/>
      <c r="E2" s="111">
        <v>1009604.0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2"/>
      <c r="E5" s="111">
        <v>1798655.0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0"/>
      <c r="E10" s="111">
        <v>55642.0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1">
        <v>72056.0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1">
        <v>53504.0</v>
      </c>
      <c r="E12" s="108">
        <f>D11-D12</f>
        <v>18552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2"/>
      <c r="E17" s="111">
        <v>4558998.0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3"/>
      <c r="E18" s="114">
        <f>sum(E2:E17)</f>
        <v>7441451</v>
      </c>
      <c r="F18" s="43"/>
      <c r="G18" s="43"/>
      <c r="H18" s="43"/>
      <c r="I18" s="43"/>
      <c r="J18" s="43"/>
      <c r="K18" s="43"/>
      <c r="L18" s="43"/>
      <c r="M18" s="43"/>
      <c r="N18" s="43"/>
      <c r="O18" s="43"/>
      <c r="P18" s="43"/>
      <c r="Q18" s="43"/>
      <c r="R18" s="43"/>
      <c r="S18" s="43"/>
      <c r="T18" s="43"/>
      <c r="U18" s="43"/>
      <c r="V18" s="43"/>
      <c r="W18" s="43"/>
      <c r="X18" s="43"/>
      <c r="Y18" s="43"/>
      <c r="Z18" s="43"/>
    </row>
    <row r="19">
      <c r="A19" s="44" t="s">
        <v>163</v>
      </c>
      <c r="B19" s="115">
        <v>17.0</v>
      </c>
      <c r="C19" s="116" t="s">
        <v>164</v>
      </c>
      <c r="D19" s="117"/>
      <c r="E19" s="111">
        <v>181174.0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165</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166</v>
      </c>
      <c r="D21" s="117"/>
      <c r="E21" s="111">
        <v>2225836.0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167</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168</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169</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170</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171</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172</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173</v>
      </c>
      <c r="D28" s="125"/>
      <c r="E28" s="126">
        <f>sum(E19:E27)</f>
        <v>2407010</v>
      </c>
      <c r="F28" s="43"/>
      <c r="G28" s="43"/>
      <c r="H28" s="43"/>
      <c r="I28" s="43"/>
      <c r="J28" s="43"/>
      <c r="K28" s="43"/>
      <c r="L28" s="43"/>
      <c r="M28" s="43"/>
      <c r="N28" s="43"/>
      <c r="O28" s="43"/>
      <c r="P28" s="43"/>
      <c r="Q28" s="43"/>
      <c r="R28" s="43"/>
      <c r="S28" s="43"/>
      <c r="T28" s="43"/>
      <c r="U28" s="43"/>
      <c r="V28" s="43"/>
      <c r="W28" s="43"/>
      <c r="X28" s="43"/>
      <c r="Y28" s="43"/>
      <c r="Z28" s="43"/>
    </row>
    <row r="29">
      <c r="A29" s="65" t="s">
        <v>174</v>
      </c>
      <c r="B29" s="127"/>
      <c r="C29" s="128" t="s">
        <v>175</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176</v>
      </c>
      <c r="D30" s="117"/>
      <c r="E30" s="111">
        <v>5034441.0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177</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178</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179</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180</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181</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182</v>
      </c>
      <c r="D36" s="131"/>
      <c r="E36" s="126">
        <f>sum(E30:E35)</f>
        <v>5034441</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183</v>
      </c>
      <c r="D37" s="135"/>
      <c r="E37" s="136">
        <f>E36+E28</f>
        <v>7441451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