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<sst xmlns="http://schemas.openxmlformats.org/spreadsheetml/2006/main" count="862" uniqueCount="246">
  <si>
    <t>ESCOFFIER SCHOLARSHIP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</si>
  <si>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</si>
  <si>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</si>
  <si>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</si>
  <si>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</si>
  <si>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</si>
  <si>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</si>
  <si>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</si>
  <si>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</si>
  <si>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</si>
  <si>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</si>
  <si>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</si>
  <si>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</si>
  <si>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</si>
  <si>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</si>
  <si>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</si>
  <si>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</si>
  <si>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</si>
  <si>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</si>
  <si>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</si>
  <si>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</si>
  <si>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</si>
  <si>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</si>
  <si>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</si>
  <si>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</si>
  <si>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</si>
  <si>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</si>
  <si>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</si>
  <si>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</si>
  <si>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</si>
  <si>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</si>
  <si>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</si>
  <si>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</si>
  <si>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</si>
  <si>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</si>
  <si>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</si>
  <si>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</si>
  <si>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</si>
  <si>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</si>
  <si>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</si>
  <si>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</si>
  <si>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</si>
  <si>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</si>
  <si>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</si>
  <si>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</si>
  <si>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</si>
  <si>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</si>
  <si>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</si>
  <si>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</si>
  <si>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</si>
  <si>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</si>
  <si>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</si>
  <si>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</si>
  <si>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</si>
  <si>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</si>
  <si>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</si>
  <si>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</si>
  <si>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</si>
  <si>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</si>
  <si>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</si>
  <si>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</si>
  <si>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</si>
  <si>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</si>
  <si>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</si>
  <si>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</si>
  <si>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</si>
  <si>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</si>
  <si>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</si>
  <si>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</si>
  <si>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</si>
  <si>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</si>
  <si>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</si>
  <si>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</si>
  <si>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</si>
  <si>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</si>
  <si>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</si>
  <si>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</si>
  <si>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</si>
  <si>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</si>
  <si>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</si>
  <si>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</si>
  <si>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</si>
  <si>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</si>
  <si>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</si>
  <si>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</si>
  <si>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</si>
  <si>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</si>
  <si>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</si>
  <si>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</si>
  <si>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</si>
  <si>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</si>
  <si>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</si>
  <si>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</si>
  <si>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</si>
  <si>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</si>
  <si>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</si>
  <si>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</si>
  <si>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</si>
  <si>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</si>
  <si>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</si>
  <si>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</si>
  <si>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</si>
  <si>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</si>
  <si>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</si>
  <si>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</si>
  <si>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</si>
  <si>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</si>
  <si>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</si>
  <si>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</si>
  <si>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</si>
  <si>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</si>
  <si>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</si>
  <si>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</si>
  <si>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</si>
  <si>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</si>
  <si>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</si>
  <si>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</si>
  <si>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</si>
  <si>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</si>
  <si>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</si>
  <si>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</si>
  <si>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</si>
  <si>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</si>
  <si>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</si>
  <si>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</si>
  <si>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</si>
  <si>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</si>
  <si>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</si>
  <si>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</si>
  <si>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</si>
  <si>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</si>
  <si>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</si>
  <si>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</si>
  <si>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BANK FEES</t>
  </si>
  <si>
    <t>DUES &amp;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</si>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</sst>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ESCOFFIER SCHOLARSHIP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475728</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475728</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39644</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55082</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1.389415801</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72903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475728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39644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1.83894158</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475728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39644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1.389415801</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444034</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477033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0.9308244922</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88994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6808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95802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475728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0.20137978</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88994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237</v>
      </c>
      <c r="D41" s="75">
        <f>'Expenses 2023'!D40</f>
        <v>419784</v>
      </c>
      <c r="E41" s="164">
        <f t="shared" ref="E41:E44" si="1">D41/$D$44</f>
        <v>0.8824033902</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23748</v>
      </c>
      <c r="E42" s="164">
        <f t="shared" si="1"/>
        <v>0.04991928161</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32196</v>
      </c>
      <c r="E43" s="164">
        <f t="shared" si="1"/>
        <v>0.06767732822</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475728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444034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32196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13.79158902</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72903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if(D53=0,0,D52/D53)</f>
        <v>0</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72903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ESCOFFIER SCHOLARSHIP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382076.0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382076</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9507.0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9507</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391583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ESCOFFIER SCHOLARSHIP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276470</v>
      </c>
      <c r="D4" s="99">
        <v>276470.0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63827</v>
      </c>
      <c r="D9" s="99">
        <v>51061.0</v>
      </c>
      <c r="E9" s="99">
        <v>6383.0</v>
      </c>
      <c r="F9" s="99">
        <v>6383.0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2440</v>
      </c>
      <c r="D11" s="99">
        <v>1952.0</v>
      </c>
      <c r="E11" s="99">
        <v>244.0</v>
      </c>
      <c r="F11" s="99">
        <v>244.0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5082</v>
      </c>
      <c r="D12" s="99">
        <v>4066.0</v>
      </c>
      <c r="E12" s="99">
        <v>508.0</v>
      </c>
      <c r="F12" s="99">
        <v>508.0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17814</v>
      </c>
      <c r="D15" s="99">
        <v>0.0</v>
      </c>
      <c r="E15" s="99">
        <v>17814.0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9600</v>
      </c>
      <c r="D16" s="99">
        <v>0.0</v>
      </c>
      <c r="E16" s="99">
        <v>9600.0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6999</v>
      </c>
      <c r="D20" s="99">
        <v>6999.0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12614</v>
      </c>
      <c r="D21" s="99">
        <v>6307.0</v>
      </c>
      <c r="E21" s="99">
        <v>0.0</v>
      </c>
      <c r="F21" s="99">
        <v>6307.0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1172</v>
      </c>
      <c r="D22" s="99">
        <v>527.0</v>
      </c>
      <c r="E22" s="99">
        <v>527.0</v>
      </c>
      <c r="F22" s="99">
        <v>118.0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44899</v>
      </c>
      <c r="D23" s="99">
        <v>44899.0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450</v>
      </c>
      <c r="D32" s="99">
        <v>0.0</v>
      </c>
      <c r="E32" s="99">
        <v>450.0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184</v>
      </c>
      <c r="D34" s="99">
        <v>0.0</v>
      </c>
      <c r="E34" s="99">
        <v>184.0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160</v>
      </c>
      <c r="D35" s="99">
        <v>0.0</v>
      </c>
      <c r="E35" s="99">
        <v>160.0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441711</v>
      </c>
      <c r="D40" s="103">
        <f t="shared" si="2"/>
        <v>392281</v>
      </c>
      <c r="E40" s="103">
        <f t="shared" si="2"/>
        <v>35870</v>
      </c>
      <c r="F40" s="103">
        <f t="shared" si="2"/>
        <v>13560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ESCOFFIER SCHOLARSHIP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18957.0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2500.0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21457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1595.0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1595</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19862.0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19862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21457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ESCOFFIER SCHOLARSHIP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441711</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441711</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36809.25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18957</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0.5150064182</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19862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441711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36809.25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0.5395926296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441711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36809.25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0.5150064182</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382076</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391583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0.9757216222</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63827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7522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71349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441711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0.1615286918</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2440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63827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0.03822833597</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239</v>
      </c>
      <c r="D41" s="75">
        <f>'Expenses 2024'!D40</f>
        <v>392281</v>
      </c>
      <c r="E41" s="164">
        <f t="shared" ref="E41:E44" si="1">D41/$D$44</f>
        <v>0.8880942517</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35870</v>
      </c>
      <c r="E42" s="164">
        <f t="shared" si="1"/>
        <v>0.081206943</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13560</v>
      </c>
      <c r="E43" s="164">
        <f t="shared" si="1"/>
        <v>0.03069880533</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441711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382076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13560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28.17669617</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21457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1595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13.45266458</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21457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ESCOFFIER SCHOLARSHIP FOUNDATION</v>
      </c>
      <c r="B1" s="2" t="s">
        <v>240</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8"/>
      <c r="B5" s="49"/>
      <c r="C5" s="147" t="s">
        <v>178</v>
      </c>
      <c r="D5" s="176">
        <f>'Ratios 2022'!D8</f>
        <v>2.173755404</v>
      </c>
      <c r="E5" s="176">
        <f>'Ratios 2023'!D8</f>
        <v>1.389415801</v>
      </c>
      <c r="F5" s="176">
        <f>'Ratios 2024'!D8</f>
        <v>0.5150064182</v>
      </c>
      <c r="G5" s="176">
        <f>average(D5:F5)</f>
        <v>1.359392541</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8"/>
      <c r="B10" s="49"/>
      <c r="C10" s="147" t="s">
        <v>186</v>
      </c>
      <c r="D10" s="148">
        <f>'Ratios 2022'!D14</f>
        <v>2.260614688</v>
      </c>
      <c r="E10" s="148">
        <f>'Ratios 2023'!D14</f>
        <v>1.83894158</v>
      </c>
      <c r="F10" s="148">
        <f>'Ratios 2024'!D14</f>
        <v>0.5395926296</v>
      </c>
      <c r="G10" s="176">
        <f>average(D10:F10)</f>
        <v>1.546382966</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0</v>
      </c>
      <c r="E15" s="179">
        <f>'Ratios 2023'!D20</f>
        <v>0</v>
      </c>
      <c r="F15" s="179">
        <f>'Ratios 2024'!D20</f>
        <v>0</v>
      </c>
      <c r="G15" s="176">
        <f>average(D15:F15)</f>
        <v>0</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1</v>
      </c>
      <c r="E20" s="162">
        <f>'Ratios 2023'!D26</f>
        <v>0.9308244922</v>
      </c>
      <c r="F20" s="162">
        <f>'Ratios 2024'!D26</f>
        <v>0.9757216222</v>
      </c>
      <c r="G20" s="180">
        <f>average(D20:F20)</f>
        <v>0.9688487048</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v>
      </c>
      <c r="E25" s="162">
        <f>'Ratios 2023'!D33</f>
        <v>0.20137978</v>
      </c>
      <c r="F25" s="162">
        <f>'Ratios 2024'!D33</f>
        <v>0.1615286918</v>
      </c>
      <c r="G25" s="180">
        <f>average(D25:F25)</f>
        <v>0.1209694906</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v>
      </c>
      <c r="E30" s="162">
        <f>'Ratios 2023'!D38</f>
        <v>0</v>
      </c>
      <c r="F30" s="162">
        <f>'Ratios 2024'!D38</f>
        <v>0.03822833597</v>
      </c>
      <c r="G30" s="180">
        <f>average(D30:F30)</f>
        <v>0.01274277866</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8"/>
      <c r="B35" s="49"/>
      <c r="C35" s="147" t="s">
        <v>245</v>
      </c>
      <c r="D35" s="162">
        <f>'Ratios 2022'!E41</f>
        <v>0.9582042977</v>
      </c>
      <c r="E35" s="162">
        <f>'Ratios 2023'!E41</f>
        <v>0.8824033902</v>
      </c>
      <c r="F35" s="162">
        <f>'Ratios 2024'!E41</f>
        <v>0.8880942517</v>
      </c>
      <c r="G35" s="180">
        <f t="shared" ref="G35:G37" si="1">average(D35:F35)</f>
        <v>0.9095673132</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0.04179570229</v>
      </c>
      <c r="E36" s="162">
        <f>'Ratios 2023'!E42</f>
        <v>0.04991928161</v>
      </c>
      <c r="F36" s="162">
        <f>'Ratios 2024'!E42</f>
        <v>0.081206943</v>
      </c>
      <c r="G36" s="180">
        <f t="shared" si="1"/>
        <v>0.0576406423</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v>
      </c>
      <c r="E37" s="162">
        <f>'Ratios 2023'!E43</f>
        <v>0.06767732822</v>
      </c>
      <c r="F37" s="162">
        <f>'Ratios 2024'!E43</f>
        <v>0.03069880533</v>
      </c>
      <c r="G37" s="180">
        <f t="shared" si="1"/>
        <v>0.03279204452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8"/>
      <c r="B42" s="49"/>
      <c r="C42" s="147" t="s">
        <v>221</v>
      </c>
      <c r="D42" s="165" t="str">
        <f>'Ratios 2022'!D49</f>
        <v>$0</v>
      </c>
      <c r="E42" s="165">
        <f>'Ratios 2023'!D49</f>
        <v>13.79158902</v>
      </c>
      <c r="F42" s="165">
        <f>'Ratios 2024'!D49</f>
        <v>28.17669617</v>
      </c>
      <c r="G42" s="182">
        <f>average(D42:F42)</f>
        <v>20.98414259</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6.458828911</v>
      </c>
      <c r="E47" s="148">
        <f>'Ratios 2023'!D54</f>
        <v>0</v>
      </c>
      <c r="F47" s="148">
        <f>'Ratios 2024'!D54</f>
        <v>13.45266458</v>
      </c>
      <c r="G47" s="176">
        <f>average(D47:F47)</f>
        <v>6.637164496</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v>
      </c>
      <c r="G52" s="184">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ESCOFFIER SCHOLARSHIP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ESCOFFIER SCHOLARSHIP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350242.0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350242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350242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ESCOFFIER SCHOLARSHIP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331000</v>
      </c>
      <c r="D4" s="99">
        <v>331000.0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11233</v>
      </c>
      <c r="D15" s="99">
        <v>0.0</v>
      </c>
      <c r="E15" s="99">
        <v>11233.0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31047</v>
      </c>
      <c r="D21" s="99">
        <v>31047.0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318</v>
      </c>
      <c r="D22" s="99">
        <v>0.0</v>
      </c>
      <c r="E22" s="99">
        <v>318.0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1815</v>
      </c>
      <c r="D23" s="99">
        <v>908.0</v>
      </c>
      <c r="E23" s="99">
        <v>907.0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1223</v>
      </c>
      <c r="D26" s="99">
        <v>1223.0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2888</v>
      </c>
      <c r="D34" s="99">
        <v>0.0</v>
      </c>
      <c r="E34" s="99">
        <v>2888.0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539</v>
      </c>
      <c r="D35" s="99">
        <v>0.0</v>
      </c>
      <c r="E35" s="99">
        <v>539.0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380063</v>
      </c>
      <c r="D40" s="103">
        <f t="shared" si="2"/>
        <v>364178</v>
      </c>
      <c r="E40" s="103">
        <f t="shared" si="2"/>
        <v>15885</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ESCOFFIER SCHOLARSHIP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68847.0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4450.0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11417.0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84714</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13116.0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13116</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71598.0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71598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84714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ESCOFFIER SCHOLARSHIP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380063</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380063</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31671.91667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68847</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2.173755404</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71598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380063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31671.91667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2.260614688</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380063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31671.91667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2.173755404</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350242</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350242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1</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380063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if(D37=0,0, D36/D37)</f>
        <v>0</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364178</v>
      </c>
      <c r="E41" s="164">
        <f t="shared" ref="E41:E44" si="1">D41/$D$44</f>
        <v>0.9582042977</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15885</v>
      </c>
      <c r="E42" s="164">
        <f t="shared" si="1"/>
        <v>0.04179570229</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380063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350242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t="str">
        <f>if(D48=0, "$0",D47/D48)</f>
        <v>$0</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84714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13116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6.458828911</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84714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ESCOFFIER SCHOLARSHIP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444034.0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444034</v>
      </c>
      <c r="G9" s="58"/>
      <c r="H9" s="58"/>
      <c r="I9" s="58"/>
      <c r="J9" s="58"/>
      <c r="K9" s="58"/>
      <c r="L9" s="58"/>
      <c r="M9" s="58"/>
      <c r="N9" s="58"/>
      <c r="O9" s="58"/>
      <c r="P9" s="58"/>
      <c r="Q9" s="58"/>
      <c r="R9" s="58"/>
      <c r="S9" s="58"/>
      <c r="T9" s="58"/>
      <c r="U9" s="58"/>
      <c r="V9" s="58"/>
      <c r="W9" s="58"/>
      <c r="X9" s="58"/>
      <c r="Y9" s="58"/>
      <c r="Z9" s="58"/>
    </row>
    <row r="10">
      <c r="A10" s="44" t="s">
        <v>62</v>
      </c>
      <c r="B10" s="59" t="s">
        <v>63</v>
      </c>
      <c r="C10" s="60" t="s">
        <v>235</v>
      </c>
      <c r="D10" s="15"/>
      <c r="E10" s="15"/>
      <c r="F10" s="48">
        <v>9268.0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9268</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35875.0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12144.0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23731</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477033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ESCOFFIER SCHOLARSHIP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304590</v>
      </c>
      <c r="D4" s="99">
        <v>304590.0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88994</v>
      </c>
      <c r="D7" s="99">
        <v>71196.0</v>
      </c>
      <c r="E7" s="99">
        <v>8899.0</v>
      </c>
      <c r="F7" s="99">
        <v>8899.0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6808</v>
      </c>
      <c r="D12" s="99">
        <v>5446.0</v>
      </c>
      <c r="E12" s="99">
        <v>681.0</v>
      </c>
      <c r="F12" s="99">
        <v>681.0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9338</v>
      </c>
      <c r="D15" s="99">
        <v>0.0</v>
      </c>
      <c r="E15" s="99">
        <v>9338.0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2900</v>
      </c>
      <c r="D16" s="99">
        <v>0.0</v>
      </c>
      <c r="E16" s="99">
        <v>2900.0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2819</v>
      </c>
      <c r="D20" s="99">
        <v>2819.0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45022</v>
      </c>
      <c r="D21" s="99">
        <v>22511.0</v>
      </c>
      <c r="E21" s="99">
        <v>0.0</v>
      </c>
      <c r="F21" s="99">
        <v>22511.0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1316</v>
      </c>
      <c r="D22" s="99">
        <v>605.0</v>
      </c>
      <c r="E22" s="99">
        <v>606.0</v>
      </c>
      <c r="F22" s="99">
        <v>105.0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11805</v>
      </c>
      <c r="D23" s="99">
        <v>11805.0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812</v>
      </c>
      <c r="D26" s="99">
        <v>812.0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875</v>
      </c>
      <c r="D34" s="99">
        <v>0.0</v>
      </c>
      <c r="E34" s="99">
        <v>875.0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449</v>
      </c>
      <c r="D35" s="99">
        <v>0.0</v>
      </c>
      <c r="E35" s="99">
        <v>449.0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475728</v>
      </c>
      <c r="D40" s="103">
        <f t="shared" si="2"/>
        <v>419784</v>
      </c>
      <c r="E40" s="103">
        <f t="shared" si="2"/>
        <v>23748</v>
      </c>
      <c r="F40" s="103">
        <f t="shared" si="2"/>
        <v>32196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ESCOFFIER SCHOLARSHIP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55082.0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3950.0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13871.0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72903</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72903.0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72903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72903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