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1" sheetId="3" r:id="rId7"/>
    <sheet state="visible" name="Expenses 2021" sheetId="4" r:id="rId8"/>
    <sheet state="visible" name="Balance Sheet 2021" sheetId="5" r:id="rId9"/>
    <sheet state="visible" name="Ratios 2021" sheetId="6" r:id="rId10"/>
    <sheet state="visible" name="Revenues 2022" sheetId="7" r:id="rId11"/>
    <sheet state="visible" name="Expenses 2022" sheetId="8" r:id="rId12"/>
    <sheet state="visible" name="Balance Sheet 2022" sheetId="9" r:id="rId13"/>
    <sheet state="visible" name="Ratios 2022" sheetId="10" r:id="rId14"/>
    <sheet state="visible" name="Revenues 2023" sheetId="11" r:id="rId15"/>
    <sheet state="visible" name="Expenses 2023" sheetId="12" r:id="rId16"/>
    <sheet state="visible" name="Balance Sheet 2023" sheetId="13" r:id="rId17"/>
    <sheet state="visible" name="Ratios 2023" sheetId="14" r:id="rId18"/>
    <sheet state="visible" name="Multi-Year Ratios" sheetId="15" r:id="rId19"/>
  </sheets>
  <definedNames/>
  <calcPr/>
</workbook>
</file>

<file path=xl/sharedStrings.xml><?xml version="1.0" encoding="utf-8"?>
<sst xmlns="http://schemas.openxmlformats.org/spreadsheetml/2006/main" count="867" uniqueCount="249">
  <si>
    <t>EDNOVATE</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</si>
  <si>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</si>
  <si>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</si>
  <si>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</si>
  <si>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</si>
  <si>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</si>
  <si>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</si>
  <si>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</si>
  <si>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</si>
  <si>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</si>
  <si>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</si>
  <si>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</si>
  <si>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</si>
  <si>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</si>
  <si>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</si>
  <si>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</si>
  <si>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</si>
  <si>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</si>
  <si>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</si>
  <si>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</si>
  <si>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</si>
  <si>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</si>
  <si>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</si>
  <si>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</si>
  <si>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</si>
  <si>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</si>
  <si>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</si>
  <si>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</si>
  <si>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</si>
  <si>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</si>
  <si>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</si>
  <si>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</si>
  <si>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</si>
  <si>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</si>
  <si>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</si>
  <si>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</si>
  <si>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</si>
  <si>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</si>
  <si>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</si>
  <si>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</si>
  <si>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</si>
  <si>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</si>
  <si>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</si>
  <si>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</si>
  <si>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</si>
  <si>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</si>
  <si>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</si>
  <si>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</si>
  <si>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</si>
  <si>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</si>
  <si>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</si>
  <si>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</si>
  <si>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</si>
  <si>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</si>
  <si>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</si>
  <si>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</si>
  <si>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</si>
  <si>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</si>
  <si>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</si>
  <si>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</si>
  <si>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</si>
  <si>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</si>
  <si>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</si>
  <si>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</si>
  <si>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</si>
  <si>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</si>
  <si>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</si>
  <si>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</si>
  <si>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</si>
  <si>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</si>
  <si>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</si>
  <si>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</si>
  <si>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</si>
  <si>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</si>
  <si>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</si>
  <si>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</si>
  <si>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</si>
  <si>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</si>
  <si>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</si>
  <si>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</si>
  <si>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</si>
  <si>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</si>
  <si>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</si>
  <si>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</si>
  <si>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</si>
  <si>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</si>
  <si>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</si>
  <si>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</si>
  <si>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</si>
  <si>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</si>
  <si>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</si>
  <si>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</si>
  <si>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</si>
  <si>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</si>
  <si>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</si>
  <si>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</si>
  <si>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OTHER REVENUE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</si>
  <si>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</si>
  <si>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</si>
  <si>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</si>
  <si>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</si>
  <si>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</si>
  <si>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</si>
  <si>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</si>
  <si>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</si>
  <si>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</si>
  <si>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</si>
  <si>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</si>
  <si>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</si>
  <si>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</si>
  <si>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</si>
  <si>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</si>
  <si>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</si>
  <si>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</si>
  <si>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</si>
  <si>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</si>
  <si>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</si>
  <si>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</si>
  <si>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</si>
  <si>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</si>
  <si>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</si>
  <si>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</si>
  <si>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</si>
  <si>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</si>
  <si>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</si>
  <si>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</si>
  <si>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</si>
  <si>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</si>
  <si>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</si>
  <si>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</si>
  <si>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</si>
  <si>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</si>
  <si>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</si>
  <si>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</si>
  <si>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PROFESSIONAL SERVICES</t>
  </si>
  <si>
    <t>OTHER EXPENSES</t>
  </si>
  <si>
    <t>INSTRUCTIONAL MATERIALS</t>
  </si>
  <si>
    <t>STUDENT NUTRITION</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</si>
  <si>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</si>
  <si>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</si>
  <si>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</si>
  <si>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</si>
  <si>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</si>
  <si>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</si>
  <si>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</si>
  <si>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</si>
  <si>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</si>
  <si>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</si>
  <si>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</si>
  <si>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</si>
  <si>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</si>
  <si>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</si>
  <si>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</si>
  <si>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</si>
  <si>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</si>
  <si>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</si>
  <si>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</si>
  <si>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</si>
  <si>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</si>
  <si>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</si>
  <si>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</si>
  <si>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</si>
  <si>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</si>
  <si>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</si>
  <si>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</si>
  <si>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</si>
  <si>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</si>
  <si>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</si>
  <si>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</si>
  <si>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</si>
  <si>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</si>
  <si>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</si>
  <si>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</si>
  <si>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</si>
  <si>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</si>
  <si>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</si>
  <si>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</si>
  <si>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</si>
  <si>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</si>
  <si>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</si>
  <si>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</si>
  <si>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</si>
  <si>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</si>
  <si>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</si>
  <si>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</si>
  <si>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</si>
  <si>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</si>
  <si>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</si>
  <si>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</si>
  <si>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</si>
  <si>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</si>
  <si>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</si>
  <si>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</si>
  <si>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</si>
  <si>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</si>
  <si>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</si>
  <si>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</si>
  <si>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</si>
  <si>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</si>
  <si>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</si>
  <si>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</si>
  <si>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</si>
  <si>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</si>
  <si>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</si>
  <si>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</si>
  <si>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</si>
  <si>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</si>
  <si>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</si>
  <si>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</si>
  <si>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</si>
  <si>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</si>
  <si>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</si>
  <si>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</si>
  <si>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</si>
  <si>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</si>
  <si>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</si>
  <si>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</si>
  <si>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</si>
  <si>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</si>
  <si>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</si>
  <si>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</si>
  <si>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</si>
  <si>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</si>
  <si>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</si>
  <si>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</si>
  <si>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</si>
  <si>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</si>
  <si>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</si>
  <si>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</si>
  <si>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</si>
  <si>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</si>
  <si>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</si>
  <si>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</si>
  <si>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</si>
  <si>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</si>
  <si>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</si>
  <si>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</si>
  <si>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</si>
  <si>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</si>
  <si>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</si>
  <si>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</si>
  <si>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 xml:space="preserve"> INSTRUCTIONAL MATERIALS</t>
  </si>
  <si>
    <r>
      <rPr>
        <rFont val="Roboto"/>
        <b/>
        <color rgb="FF000000"/>
        <sz val="10.0"/>
      </rPr>
      <t xml:space="preserve">Program Expenses </t>
    </r>
    <r>
      <rPr>
        <rFont val="Roboto"/>
        <b/>
        <i/>
        <color rgb="FF000000"/>
        <sz val="10.0"/>
      </rPr>
      <t xml:space="preserve">(Program Efficiency Ratio) </t>
    </r>
  </si>
  <si>
    <t>2021-2023</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</si>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</sst>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1" fillId="8" fontId="13" numFmtId="0" xfId="0" applyAlignment="1" applyBorder="1" applyFont="1">
      <alignment readingOrder="0" shrinkToFit="0" vertical="bottom" wrapText="1"/>
    </xf>
    <xf borderId="8" fillId="8"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2021.0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EDNOVATE</v>
      </c>
      <c r="B1" s="2">
        <f>'Revenues 2022'!C1</f>
        <v>2022</v>
      </c>
      <c r="C1" s="139"/>
      <c r="D1" s="139"/>
      <c r="E1" s="140"/>
      <c r="F1" s="43"/>
      <c r="G1" s="43"/>
      <c r="H1" s="43"/>
      <c r="I1" s="43"/>
      <c r="J1" s="43"/>
      <c r="K1" s="43"/>
      <c r="L1" s="43"/>
      <c r="M1" s="43"/>
      <c r="N1" s="43"/>
      <c r="O1" s="43"/>
      <c r="P1" s="43"/>
      <c r="Q1" s="43"/>
      <c r="R1" s="43"/>
      <c r="S1" s="43"/>
      <c r="T1" s="43"/>
      <c r="U1" s="43"/>
      <c r="V1" s="43"/>
      <c r="W1" s="43"/>
      <c r="X1" s="43"/>
      <c r="Y1" s="43"/>
    </row>
    <row r="2">
      <c r="A2" s="141" t="s">
        <v>181</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182</v>
      </c>
      <c r="C3" s="145" t="s">
        <v>183</v>
      </c>
      <c r="D3" s="146">
        <f>'Expenses 2022'!C40</f>
        <v>47820127</v>
      </c>
      <c r="E3" s="147"/>
      <c r="F3" s="43"/>
      <c r="G3" s="43"/>
      <c r="H3" s="43"/>
      <c r="I3" s="43"/>
      <c r="J3" s="43"/>
      <c r="K3" s="43"/>
      <c r="L3" s="43"/>
      <c r="M3" s="43"/>
      <c r="N3" s="43"/>
      <c r="O3" s="43"/>
      <c r="P3" s="43"/>
      <c r="Q3" s="43"/>
      <c r="R3" s="43"/>
      <c r="S3" s="43"/>
      <c r="T3" s="43"/>
      <c r="U3" s="43"/>
      <c r="V3" s="43"/>
      <c r="W3" s="43"/>
      <c r="X3" s="43"/>
      <c r="Y3" s="43"/>
    </row>
    <row r="4">
      <c r="A4" s="139"/>
      <c r="B4" s="49"/>
      <c r="C4" s="145" t="s">
        <v>184</v>
      </c>
      <c r="D4" s="146">
        <f>'Expenses 2022'!C31</f>
        <v>258795</v>
      </c>
      <c r="E4" s="147"/>
      <c r="F4" s="43"/>
      <c r="G4" s="43"/>
      <c r="H4" s="43"/>
      <c r="I4" s="43"/>
      <c r="J4" s="43"/>
      <c r="K4" s="43"/>
      <c r="L4" s="43"/>
      <c r="M4" s="43"/>
      <c r="N4" s="43"/>
      <c r="O4" s="43"/>
      <c r="P4" s="43"/>
      <c r="Q4" s="43"/>
      <c r="R4" s="43"/>
      <c r="S4" s="43"/>
      <c r="T4" s="43"/>
      <c r="U4" s="43"/>
      <c r="V4" s="43"/>
      <c r="W4" s="43"/>
      <c r="X4" s="43"/>
      <c r="Y4" s="43"/>
    </row>
    <row r="5">
      <c r="A5" s="139"/>
      <c r="B5" s="49"/>
      <c r="C5" s="145" t="s">
        <v>185</v>
      </c>
      <c r="D5" s="146">
        <f>D3-D4</f>
        <v>47561332</v>
      </c>
      <c r="E5" s="147"/>
      <c r="F5" s="43"/>
      <c r="G5" s="43"/>
      <c r="H5" s="43"/>
      <c r="I5" s="43"/>
      <c r="J5" s="43"/>
      <c r="K5" s="43"/>
      <c r="L5" s="43"/>
      <c r="M5" s="43"/>
      <c r="N5" s="43"/>
      <c r="O5" s="43"/>
      <c r="P5" s="43"/>
      <c r="Q5" s="43"/>
      <c r="R5" s="43"/>
      <c r="S5" s="43"/>
      <c r="T5" s="43"/>
      <c r="U5" s="43"/>
      <c r="V5" s="43"/>
      <c r="W5" s="43"/>
      <c r="X5" s="43"/>
      <c r="Y5" s="43"/>
    </row>
    <row r="6">
      <c r="A6" s="139"/>
      <c r="B6" s="49"/>
      <c r="C6" s="145" t="s">
        <v>186</v>
      </c>
      <c r="D6" s="146">
        <f>D5/12</f>
        <v>3963444.333</v>
      </c>
      <c r="E6" s="147"/>
      <c r="F6" s="43"/>
      <c r="G6" s="43"/>
      <c r="H6" s="43"/>
      <c r="I6" s="43"/>
      <c r="J6" s="43"/>
      <c r="K6" s="43"/>
      <c r="L6" s="43"/>
      <c r="M6" s="43"/>
      <c r="N6" s="43"/>
      <c r="O6" s="43"/>
      <c r="P6" s="43"/>
      <c r="Q6" s="43"/>
      <c r="R6" s="43"/>
      <c r="S6" s="43"/>
      <c r="T6" s="43"/>
      <c r="U6" s="43"/>
      <c r="V6" s="43"/>
      <c r="W6" s="43"/>
      <c r="X6" s="43"/>
      <c r="Y6" s="43"/>
    </row>
    <row r="7">
      <c r="A7" s="139"/>
      <c r="B7" s="49"/>
      <c r="C7" s="145" t="s">
        <v>187</v>
      </c>
      <c r="D7" s="75">
        <f>'Balance Sheet 2022'!E2+'Balance Sheet 2022'!E3</f>
        <v>24601231</v>
      </c>
      <c r="E7" s="147"/>
      <c r="F7" s="43"/>
      <c r="G7" s="43"/>
      <c r="H7" s="43"/>
      <c r="I7" s="43"/>
      <c r="J7" s="43"/>
      <c r="K7" s="43"/>
      <c r="L7" s="43"/>
      <c r="M7" s="43"/>
      <c r="N7" s="43"/>
      <c r="O7" s="43"/>
      <c r="P7" s="43"/>
      <c r="Q7" s="43"/>
      <c r="R7" s="43"/>
      <c r="S7" s="43"/>
      <c r="T7" s="43"/>
      <c r="U7" s="43"/>
      <c r="V7" s="43"/>
      <c r="W7" s="43"/>
      <c r="X7" s="43"/>
      <c r="Y7" s="43"/>
    </row>
    <row r="8">
      <c r="A8" s="139"/>
      <c r="B8" s="49"/>
      <c r="C8" s="148" t="s">
        <v>181</v>
      </c>
      <c r="D8" s="149">
        <f>D7/D6</f>
        <v>6.20703331</v>
      </c>
      <c r="E8" s="150" t="s">
        <v>188</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189</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190</v>
      </c>
      <c r="C11" s="145" t="s">
        <v>191</v>
      </c>
      <c r="D11" s="75">
        <f>'Balance Sheet 2022'!E30</f>
        <v>27489176</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192</v>
      </c>
      <c r="D12" s="75">
        <f>'Expenses 2022'!C40</f>
        <v>47820127</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193</v>
      </c>
      <c r="D13" s="146">
        <f>D12/12</f>
        <v>3985010.583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189</v>
      </c>
      <c r="D14" s="149">
        <f>D11/D13</f>
        <v>6.898143788</v>
      </c>
      <c r="E14" s="150" t="s">
        <v>188</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194</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195</v>
      </c>
      <c r="C17" s="145" t="s">
        <v>196</v>
      </c>
      <c r="D17" s="75">
        <f>sum('Balance Sheet 2022'!E13:E15)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192</v>
      </c>
      <c r="D18" s="75">
        <f>'Expenses 2022'!C40</f>
        <v>47820127</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193</v>
      </c>
      <c r="D19" s="146">
        <f>D18/12</f>
        <v>3985010.583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197</v>
      </c>
      <c r="D20" s="149">
        <f>D17/D19</f>
        <v>0</v>
      </c>
      <c r="E20" s="150" t="s">
        <v>188</v>
      </c>
      <c r="F20" s="43"/>
      <c r="G20" s="43"/>
      <c r="H20" s="43"/>
      <c r="I20" s="43"/>
      <c r="J20" s="43"/>
      <c r="K20" s="43"/>
      <c r="L20" s="43"/>
      <c r="M20" s="43"/>
      <c r="N20" s="43"/>
      <c r="O20" s="43"/>
      <c r="P20" s="43"/>
      <c r="Q20" s="43"/>
      <c r="R20" s="43"/>
      <c r="S20" s="43"/>
      <c r="T20" s="43"/>
      <c r="U20" s="43"/>
      <c r="V20" s="43"/>
      <c r="W20" s="43"/>
      <c r="X20" s="43"/>
      <c r="Y20" s="43"/>
    </row>
    <row r="21">
      <c r="A21" s="139"/>
      <c r="B21" s="49"/>
      <c r="C21" s="154" t="s">
        <v>198</v>
      </c>
      <c r="D21" s="155">
        <f>D20+D8</f>
        <v>6.20703331</v>
      </c>
      <c r="E21" s="156" t="s">
        <v>188</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199</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200</v>
      </c>
      <c r="C24" s="160"/>
      <c r="D24" s="161">
        <f>max('Revenues 2022'!E2:E7,'Revenues 2022'!F10:F15)</f>
        <v>49175584</v>
      </c>
      <c r="E24" s="162" t="s">
        <v>201</v>
      </c>
      <c r="F24" s="43"/>
      <c r="G24" s="43"/>
      <c r="H24" s="43"/>
      <c r="I24" s="43"/>
      <c r="J24" s="43"/>
      <c r="K24" s="43"/>
      <c r="L24" s="43"/>
      <c r="M24" s="43"/>
      <c r="N24" s="43"/>
      <c r="O24" s="43"/>
      <c r="P24" s="43"/>
      <c r="Q24" s="43"/>
      <c r="R24" s="43"/>
      <c r="S24" s="43"/>
      <c r="T24" s="43"/>
      <c r="U24" s="43"/>
      <c r="V24" s="43"/>
      <c r="W24" s="43"/>
      <c r="X24" s="43"/>
      <c r="Y24" s="43"/>
    </row>
    <row r="25">
      <c r="A25" s="139"/>
      <c r="B25" s="49"/>
      <c r="C25" s="145" t="s">
        <v>202</v>
      </c>
      <c r="D25" s="146">
        <f>'Revenues 2022'!F44</f>
        <v>50743071</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199</v>
      </c>
      <c r="D26" s="163">
        <f>D24/D25</f>
        <v>0.9691093391</v>
      </c>
      <c r="E26" s="150" t="s">
        <v>203</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204</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205</v>
      </c>
      <c r="C29" s="145" t="s">
        <v>206</v>
      </c>
      <c r="D29" s="75">
        <f>SUM('Expenses 2022'!C7:C9)</f>
        <v>20290762</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207</v>
      </c>
      <c r="D30" s="75">
        <f>SUM('Expenses 2022'!C10:C12)</f>
        <v>3605483</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208</v>
      </c>
      <c r="D31" s="75">
        <f>sum(D29:D30)</f>
        <v>23896245</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183</v>
      </c>
      <c r="D32" s="75">
        <f>'Expenses 2022'!C40</f>
        <v>47820127</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209</v>
      </c>
      <c r="D33" s="163">
        <f>D31/D32</f>
        <v>0.4997110317</v>
      </c>
      <c r="E33" s="150" t="s">
        <v>210</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211</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212</v>
      </c>
      <c r="C36" s="145" t="s">
        <v>213</v>
      </c>
      <c r="D36" s="75">
        <f>SUM('Expenses 2022'!C10:C11)</f>
        <v>2250650</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206</v>
      </c>
      <c r="D37" s="75">
        <f>SUM('Expenses 2022'!C7:C9)</f>
        <v>20290762</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211</v>
      </c>
      <c r="D38" s="163">
        <f>D36/D37</f>
        <v>0.1109199349</v>
      </c>
      <c r="E38" s="150" t="s">
        <v>214</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215</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216</v>
      </c>
      <c r="C41" s="148" t="s">
        <v>239</v>
      </c>
      <c r="D41" s="75">
        <f>'Expenses 2022'!D40</f>
        <v>41223797</v>
      </c>
      <c r="E41" s="165">
        <f t="shared" ref="E41:E44" si="1">D41/$D$44</f>
        <v>0.8620595466</v>
      </c>
      <c r="F41" s="43"/>
      <c r="G41" s="43"/>
      <c r="H41" s="43"/>
      <c r="I41" s="43"/>
      <c r="J41" s="43"/>
      <c r="K41" s="43"/>
      <c r="L41" s="43"/>
      <c r="M41" s="43"/>
      <c r="N41" s="43"/>
      <c r="O41" s="43"/>
      <c r="P41" s="43"/>
      <c r="Q41" s="43"/>
      <c r="R41" s="43"/>
      <c r="S41" s="43"/>
      <c r="T41" s="43"/>
      <c r="U41" s="43"/>
      <c r="V41" s="43"/>
      <c r="W41" s="43"/>
      <c r="X41" s="43"/>
      <c r="Y41" s="43"/>
    </row>
    <row r="42">
      <c r="A42" s="139"/>
      <c r="B42" s="49"/>
      <c r="C42" s="148" t="s">
        <v>218</v>
      </c>
      <c r="D42" s="146">
        <f>'Expenses 2022'!E40</f>
        <v>6401198</v>
      </c>
      <c r="E42" s="165">
        <f t="shared" si="1"/>
        <v>0.1338599122</v>
      </c>
      <c r="F42" s="43"/>
      <c r="G42" s="43"/>
      <c r="H42" s="43"/>
      <c r="I42" s="43"/>
      <c r="J42" s="43"/>
      <c r="K42" s="43"/>
      <c r="L42" s="43"/>
      <c r="M42" s="43"/>
      <c r="N42" s="43"/>
      <c r="O42" s="43"/>
      <c r="P42" s="43"/>
      <c r="Q42" s="43"/>
      <c r="R42" s="43"/>
      <c r="S42" s="43"/>
      <c r="T42" s="43"/>
      <c r="U42" s="43"/>
      <c r="V42" s="43"/>
      <c r="W42" s="43"/>
      <c r="X42" s="43"/>
      <c r="Y42" s="43"/>
    </row>
    <row r="43">
      <c r="A43" s="139"/>
      <c r="B43" s="49"/>
      <c r="C43" s="148" t="s">
        <v>219</v>
      </c>
      <c r="D43" s="146">
        <f>'Expenses 2022'!F40</f>
        <v>195132</v>
      </c>
      <c r="E43" s="165">
        <f t="shared" si="1"/>
        <v>0.004080541233</v>
      </c>
      <c r="F43" s="43"/>
      <c r="G43" s="43"/>
      <c r="H43" s="43"/>
      <c r="I43" s="43"/>
      <c r="J43" s="43"/>
      <c r="K43" s="43"/>
      <c r="L43" s="43"/>
      <c r="M43" s="43"/>
      <c r="N43" s="43"/>
      <c r="O43" s="43"/>
      <c r="P43" s="43"/>
      <c r="Q43" s="43"/>
      <c r="R43" s="43"/>
      <c r="S43" s="43"/>
      <c r="T43" s="43"/>
      <c r="U43" s="43"/>
      <c r="V43" s="43"/>
      <c r="W43" s="43"/>
      <c r="X43" s="43"/>
      <c r="Y43" s="43"/>
    </row>
    <row r="44">
      <c r="A44" s="139"/>
      <c r="B44" s="49"/>
      <c r="C44" s="145" t="s">
        <v>183</v>
      </c>
      <c r="D44" s="146">
        <f>sum(D41:D43)</f>
        <v>47820127</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220</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221</v>
      </c>
      <c r="C47" s="145" t="s">
        <v>222</v>
      </c>
      <c r="D47" s="146">
        <f>'Revenues 2022'!F9</f>
        <v>50689554</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223</v>
      </c>
      <c r="D48" s="146">
        <f>'Expenses 2022'!F40</f>
        <v>195132</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224</v>
      </c>
      <c r="D49" s="166">
        <f>if(D48=0, "$0",D47/D48)</f>
        <v>259.7705861</v>
      </c>
      <c r="E49" s="150" t="s">
        <v>225</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226</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227</v>
      </c>
      <c r="C52" s="145" t="s">
        <v>228</v>
      </c>
      <c r="D52" s="146">
        <f>sum('Balance Sheet 2022'!E2:E10)</f>
        <v>37260877</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229</v>
      </c>
      <c r="D53" s="146">
        <f>sum('Balance Sheet 2022'!E19:E22)</f>
        <v>10710727</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230</v>
      </c>
      <c r="D54" s="168">
        <f>D52/D53</f>
        <v>3.478837338</v>
      </c>
      <c r="E54" s="150" t="s">
        <v>231</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232</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233</v>
      </c>
      <c r="C57" s="145" t="s">
        <v>234</v>
      </c>
      <c r="D57" s="146">
        <f>sum('Balance Sheet 2022'!E25:E26)</f>
        <v>3680408</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235</v>
      </c>
      <c r="D58" s="146">
        <f>'Balance Sheet 2022'!E18</f>
        <v>87955507</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236</v>
      </c>
      <c r="D59" s="169">
        <f>D57/D58</f>
        <v>0.04184397459</v>
      </c>
      <c r="E59" s="150" t="s">
        <v>237</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EDNOVATE</v>
      </c>
      <c r="B1" s="5"/>
      <c r="C1" s="2">
        <v>2023.0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5.7780493E7</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3534457.0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61314950</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698005.0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240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60" t="s">
        <v>96</v>
      </c>
      <c r="D39" s="74"/>
      <c r="E39" s="48">
        <v>1016.0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1016</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62013971</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EDNOVATE</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1269384</v>
      </c>
      <c r="D7" s="99">
        <v>1129749.0</v>
      </c>
      <c r="E7" s="99">
        <v>126940.0</v>
      </c>
      <c r="F7" s="99">
        <v>12695.0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22813584</v>
      </c>
      <c r="D9" s="99">
        <v>1.9811549E7</v>
      </c>
      <c r="E9" s="99">
        <v>2819537.0</v>
      </c>
      <c r="F9" s="99">
        <v>182498.0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440353</v>
      </c>
      <c r="D10" s="99">
        <v>440353.0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2626006</v>
      </c>
      <c r="D11" s="99">
        <v>2346332.0</v>
      </c>
      <c r="E11" s="99">
        <v>262448.0</v>
      </c>
      <c r="F11" s="99">
        <v>17226.0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1636366</v>
      </c>
      <c r="D12" s="99">
        <v>1406819.0</v>
      </c>
      <c r="E12" s="99">
        <v>215200.0</v>
      </c>
      <c r="F12" s="99">
        <v>14347.0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7230987</v>
      </c>
      <c r="D20" s="99">
        <v>6276929.0</v>
      </c>
      <c r="E20" s="99">
        <v>954058.0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693647</v>
      </c>
      <c r="D21" s="99">
        <v>0.0</v>
      </c>
      <c r="E21" s="99">
        <v>693647.0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2201809</v>
      </c>
      <c r="D22" s="99">
        <v>1293193.0</v>
      </c>
      <c r="E22" s="99">
        <v>908616.0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11041673</v>
      </c>
      <c r="D25" s="99">
        <v>1.0632069E7</v>
      </c>
      <c r="E25" s="99">
        <v>384004.0</v>
      </c>
      <c r="F25" s="99">
        <v>25600.0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421607</v>
      </c>
      <c r="D26" s="99">
        <v>324613.0</v>
      </c>
      <c r="E26" s="99">
        <v>96994.0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80317</v>
      </c>
      <c r="D29" s="99">
        <v>0.0</v>
      </c>
      <c r="E29" s="99">
        <v>80317.0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325359</v>
      </c>
      <c r="D31" s="99">
        <v>319280.0</v>
      </c>
      <c r="E31" s="99">
        <v>5699.0</v>
      </c>
      <c r="F31" s="99">
        <v>380.0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257689</v>
      </c>
      <c r="D32" s="99">
        <v>0.0</v>
      </c>
      <c r="E32" s="99">
        <v>257689.0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60" t="s">
        <v>135</v>
      </c>
      <c r="C34" s="98">
        <f t="shared" si="1"/>
        <v>2457448</v>
      </c>
      <c r="D34" s="99">
        <v>2185190.0</v>
      </c>
      <c r="E34" s="99">
        <v>231619.0</v>
      </c>
      <c r="F34" s="99">
        <v>40639.0</v>
      </c>
      <c r="G34" s="43"/>
      <c r="H34" s="43"/>
      <c r="I34" s="43"/>
      <c r="J34" s="43"/>
      <c r="K34" s="43"/>
      <c r="L34" s="43"/>
      <c r="M34" s="43"/>
      <c r="N34" s="43"/>
      <c r="O34" s="43"/>
      <c r="P34" s="43"/>
      <c r="Q34" s="43"/>
      <c r="R34" s="43"/>
      <c r="S34" s="43"/>
      <c r="T34" s="43"/>
      <c r="U34" s="43"/>
      <c r="V34" s="43"/>
      <c r="W34" s="43"/>
      <c r="X34" s="43"/>
      <c r="Y34" s="43"/>
      <c r="Z34" s="43"/>
    </row>
    <row r="35">
      <c r="A35" s="45" t="s">
        <v>48</v>
      </c>
      <c r="B35" s="60" t="s">
        <v>137</v>
      </c>
      <c r="C35" s="98">
        <f t="shared" si="1"/>
        <v>1402214</v>
      </c>
      <c r="D35" s="99">
        <v>1288140.0</v>
      </c>
      <c r="E35" s="99">
        <v>114074.0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60" t="s">
        <v>241</v>
      </c>
      <c r="C36" s="98">
        <f t="shared" si="1"/>
        <v>1072310</v>
      </c>
      <c r="D36" s="99">
        <v>1072310.0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4">
        <f t="shared" ref="C40:F40" si="2">sum(C3:C39)</f>
        <v>55970753</v>
      </c>
      <c r="D40" s="104">
        <f t="shared" si="2"/>
        <v>48526526</v>
      </c>
      <c r="E40" s="104">
        <f t="shared" si="2"/>
        <v>7150842</v>
      </c>
      <c r="F40" s="104">
        <f t="shared" si="2"/>
        <v>293385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EDNOVATE</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2702005.0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2.6689706E7</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8349276.0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4375000.0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690479.0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5070031.0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1528769.0</v>
      </c>
      <c r="E12" s="109">
        <f>D11-D12</f>
        <v>3541262</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4.6059817E7</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92407545</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2899391.0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8055410.0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3196595.0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4.4467024E7</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58618420</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3.3687808E7</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101317.0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2"/>
      <c r="E36" s="127">
        <f>sum(E30:E35)</f>
        <v>33789125</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180</v>
      </c>
      <c r="D37" s="136"/>
      <c r="E37" s="137">
        <f>E36+E28</f>
        <v>92407545</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EDNOVATE</v>
      </c>
      <c r="B1" s="2">
        <f>'Revenues 2023'!C1</f>
        <v>2023</v>
      </c>
      <c r="C1" s="176"/>
      <c r="D1" s="139"/>
      <c r="E1" s="140"/>
      <c r="F1" s="43"/>
      <c r="G1" s="43"/>
      <c r="H1" s="43"/>
      <c r="I1" s="43"/>
      <c r="J1" s="43"/>
      <c r="K1" s="43"/>
      <c r="L1" s="43"/>
      <c r="M1" s="43"/>
      <c r="N1" s="43"/>
      <c r="O1" s="43"/>
      <c r="P1" s="43"/>
      <c r="Q1" s="43"/>
      <c r="R1" s="43"/>
      <c r="S1" s="43"/>
      <c r="T1" s="43"/>
      <c r="U1" s="43"/>
      <c r="V1" s="43"/>
      <c r="W1" s="43"/>
      <c r="X1" s="43"/>
      <c r="Y1" s="43"/>
    </row>
    <row r="2">
      <c r="A2" s="141" t="s">
        <v>181</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182</v>
      </c>
      <c r="C3" s="145" t="s">
        <v>183</v>
      </c>
      <c r="D3" s="146">
        <f>'Expenses 2023'!C40</f>
        <v>55970753</v>
      </c>
      <c r="E3" s="147"/>
      <c r="F3" s="43"/>
      <c r="G3" s="43"/>
      <c r="H3" s="43"/>
      <c r="I3" s="43"/>
      <c r="J3" s="43"/>
      <c r="K3" s="43"/>
      <c r="L3" s="43"/>
      <c r="M3" s="43"/>
      <c r="N3" s="43"/>
      <c r="O3" s="43"/>
      <c r="P3" s="43"/>
      <c r="Q3" s="43"/>
      <c r="R3" s="43"/>
      <c r="S3" s="43"/>
      <c r="T3" s="43"/>
      <c r="U3" s="43"/>
      <c r="V3" s="43"/>
      <c r="W3" s="43"/>
      <c r="X3" s="43"/>
      <c r="Y3" s="43"/>
    </row>
    <row r="4">
      <c r="A4" s="139"/>
      <c r="B4" s="49"/>
      <c r="C4" s="145" t="s">
        <v>184</v>
      </c>
      <c r="D4" s="146">
        <f>'Expenses 2023'!C31</f>
        <v>325359</v>
      </c>
      <c r="E4" s="147"/>
      <c r="F4" s="43"/>
      <c r="G4" s="43"/>
      <c r="H4" s="43"/>
      <c r="I4" s="43"/>
      <c r="J4" s="43"/>
      <c r="K4" s="43"/>
      <c r="L4" s="43"/>
      <c r="M4" s="43"/>
      <c r="N4" s="43"/>
      <c r="O4" s="43"/>
      <c r="P4" s="43"/>
      <c r="Q4" s="43"/>
      <c r="R4" s="43"/>
      <c r="S4" s="43"/>
      <c r="T4" s="43"/>
      <c r="U4" s="43"/>
      <c r="V4" s="43"/>
      <c r="W4" s="43"/>
      <c r="X4" s="43"/>
      <c r="Y4" s="43"/>
    </row>
    <row r="5">
      <c r="A5" s="139"/>
      <c r="B5" s="49"/>
      <c r="C5" s="145" t="s">
        <v>185</v>
      </c>
      <c r="D5" s="146">
        <f>D3-D4</f>
        <v>55645394</v>
      </c>
      <c r="E5" s="147"/>
      <c r="F5" s="43"/>
      <c r="G5" s="43"/>
      <c r="H5" s="43"/>
      <c r="I5" s="43"/>
      <c r="J5" s="43"/>
      <c r="K5" s="43"/>
      <c r="L5" s="43"/>
      <c r="M5" s="43"/>
      <c r="N5" s="43"/>
      <c r="O5" s="43"/>
      <c r="P5" s="43"/>
      <c r="Q5" s="43"/>
      <c r="R5" s="43"/>
      <c r="S5" s="43"/>
      <c r="T5" s="43"/>
      <c r="U5" s="43"/>
      <c r="V5" s="43"/>
      <c r="W5" s="43"/>
      <c r="X5" s="43"/>
      <c r="Y5" s="43"/>
    </row>
    <row r="6">
      <c r="A6" s="139"/>
      <c r="B6" s="49"/>
      <c r="C6" s="145" t="s">
        <v>186</v>
      </c>
      <c r="D6" s="146">
        <f>D5/12</f>
        <v>4637116.167</v>
      </c>
      <c r="E6" s="147"/>
      <c r="F6" s="43"/>
      <c r="G6" s="43"/>
      <c r="H6" s="43"/>
      <c r="I6" s="43"/>
      <c r="J6" s="43"/>
      <c r="K6" s="43"/>
      <c r="L6" s="43"/>
      <c r="M6" s="43"/>
      <c r="N6" s="43"/>
      <c r="O6" s="43"/>
      <c r="P6" s="43"/>
      <c r="Q6" s="43"/>
      <c r="R6" s="43"/>
      <c r="S6" s="43"/>
      <c r="T6" s="43"/>
      <c r="U6" s="43"/>
      <c r="V6" s="43"/>
      <c r="W6" s="43"/>
      <c r="X6" s="43"/>
      <c r="Y6" s="43"/>
    </row>
    <row r="7">
      <c r="A7" s="139"/>
      <c r="B7" s="49"/>
      <c r="C7" s="145" t="s">
        <v>187</v>
      </c>
      <c r="D7" s="75">
        <f>'Balance Sheet 2023'!E2+'Balance Sheet 2023'!E3</f>
        <v>29391711</v>
      </c>
      <c r="E7" s="147"/>
      <c r="F7" s="43"/>
      <c r="G7" s="43"/>
      <c r="H7" s="43"/>
      <c r="I7" s="43"/>
      <c r="J7" s="43"/>
      <c r="K7" s="43"/>
      <c r="L7" s="43"/>
      <c r="M7" s="43"/>
      <c r="N7" s="43"/>
      <c r="O7" s="43"/>
      <c r="P7" s="43"/>
      <c r="Q7" s="43"/>
      <c r="R7" s="43"/>
      <c r="S7" s="43"/>
      <c r="T7" s="43"/>
      <c r="U7" s="43"/>
      <c r="V7" s="43"/>
      <c r="W7" s="43"/>
      <c r="X7" s="43"/>
      <c r="Y7" s="43"/>
    </row>
    <row r="8">
      <c r="A8" s="139"/>
      <c r="B8" s="49"/>
      <c r="C8" s="148" t="s">
        <v>181</v>
      </c>
      <c r="D8" s="149">
        <f>D7/D6</f>
        <v>6.338359865</v>
      </c>
      <c r="E8" s="150" t="s">
        <v>188</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189</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190</v>
      </c>
      <c r="C11" s="145" t="s">
        <v>191</v>
      </c>
      <c r="D11" s="75">
        <f>'Balance Sheet 2023'!E30</f>
        <v>33687808</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192</v>
      </c>
      <c r="D12" s="75">
        <f>'Expenses 2023'!C40</f>
        <v>55970753</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193</v>
      </c>
      <c r="D13" s="146">
        <f>D12/12</f>
        <v>4664229.417</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189</v>
      </c>
      <c r="D14" s="149">
        <f>D11/D13</f>
        <v>7.222588126</v>
      </c>
      <c r="E14" s="150" t="s">
        <v>188</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194</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195</v>
      </c>
      <c r="C17" s="145" t="s">
        <v>196</v>
      </c>
      <c r="D17" s="75">
        <f>sum('Balance Sheet 2023'!E13:E15)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192</v>
      </c>
      <c r="D18" s="75">
        <f>'Expenses 2023'!C40</f>
        <v>55970753</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193</v>
      </c>
      <c r="D19" s="146">
        <f>D18/12</f>
        <v>4664229.417</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197</v>
      </c>
      <c r="D20" s="149">
        <f>D17/D19</f>
        <v>0</v>
      </c>
      <c r="E20" s="150" t="s">
        <v>188</v>
      </c>
      <c r="F20" s="43"/>
      <c r="G20" s="43"/>
      <c r="H20" s="43"/>
      <c r="I20" s="43"/>
      <c r="J20" s="43"/>
      <c r="K20" s="43"/>
      <c r="L20" s="43"/>
      <c r="M20" s="43"/>
      <c r="N20" s="43"/>
      <c r="O20" s="43"/>
      <c r="P20" s="43"/>
      <c r="Q20" s="43"/>
      <c r="R20" s="43"/>
      <c r="S20" s="43"/>
      <c r="T20" s="43"/>
      <c r="U20" s="43"/>
      <c r="V20" s="43"/>
      <c r="W20" s="43"/>
      <c r="X20" s="43"/>
      <c r="Y20" s="43"/>
    </row>
    <row r="21">
      <c r="A21" s="139"/>
      <c r="B21" s="49"/>
      <c r="C21" s="154" t="s">
        <v>198</v>
      </c>
      <c r="D21" s="155">
        <f>D20+D8</f>
        <v>6.338359865</v>
      </c>
      <c r="E21" s="156" t="s">
        <v>188</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199</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200</v>
      </c>
      <c r="C24" s="160"/>
      <c r="D24" s="161">
        <f>max('Revenues 2023'!E2:E7,'Revenues 2023'!F10:F15)</f>
        <v>57780493</v>
      </c>
      <c r="E24" s="162" t="s">
        <v>201</v>
      </c>
      <c r="F24" s="43"/>
      <c r="G24" s="43"/>
      <c r="H24" s="43"/>
      <c r="I24" s="43"/>
      <c r="J24" s="43"/>
      <c r="K24" s="43"/>
      <c r="L24" s="43"/>
      <c r="M24" s="43"/>
      <c r="N24" s="43"/>
      <c r="O24" s="43"/>
      <c r="P24" s="43"/>
      <c r="Q24" s="43"/>
      <c r="R24" s="43"/>
      <c r="S24" s="43"/>
      <c r="T24" s="43"/>
      <c r="U24" s="43"/>
      <c r="V24" s="43"/>
      <c r="W24" s="43"/>
      <c r="X24" s="43"/>
      <c r="Y24" s="43"/>
    </row>
    <row r="25">
      <c r="A25" s="139"/>
      <c r="B25" s="49"/>
      <c r="C25" s="145" t="s">
        <v>202</v>
      </c>
      <c r="D25" s="146">
        <f>'Revenues 2023'!F44</f>
        <v>62013971</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199</v>
      </c>
      <c r="D26" s="163">
        <f>D24/D25</f>
        <v>0.9317334799</v>
      </c>
      <c r="E26" s="150" t="s">
        <v>203</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204</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205</v>
      </c>
      <c r="C29" s="145" t="s">
        <v>206</v>
      </c>
      <c r="D29" s="75">
        <f>SUM('Expenses 2023'!C7:C9)</f>
        <v>24082968</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207</v>
      </c>
      <c r="D30" s="75">
        <f>SUM('Expenses 2023'!C10:C12)</f>
        <v>4702725</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208</v>
      </c>
      <c r="D31" s="75">
        <f>sum(D29:D30)</f>
        <v>28785693</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183</v>
      </c>
      <c r="D32" s="75">
        <f>'Expenses 2023'!C40</f>
        <v>55970753</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209</v>
      </c>
      <c r="D33" s="163">
        <f>D31/D32</f>
        <v>0.5142988339</v>
      </c>
      <c r="E33" s="150" t="s">
        <v>210</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211</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212</v>
      </c>
      <c r="C36" s="145" t="s">
        <v>213</v>
      </c>
      <c r="D36" s="75">
        <f>SUM('Expenses 2023'!C10:C11)</f>
        <v>3066359</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206</v>
      </c>
      <c r="D37" s="75">
        <f>SUM('Expenses 2023'!C7:C9)</f>
        <v>24082968</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211</v>
      </c>
      <c r="D38" s="163">
        <f>D36/D37</f>
        <v>0.1273247965</v>
      </c>
      <c r="E38" s="150" t="s">
        <v>214</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215</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216</v>
      </c>
      <c r="C41" s="148" t="s">
        <v>242</v>
      </c>
      <c r="D41" s="75">
        <f>'Expenses 2023'!D40</f>
        <v>48526526</v>
      </c>
      <c r="E41" s="165">
        <f t="shared" ref="E41:E44" si="1">D41/$D$44</f>
        <v>0.8669979123</v>
      </c>
      <c r="F41" s="43"/>
      <c r="G41" s="43"/>
      <c r="H41" s="43"/>
      <c r="I41" s="43"/>
      <c r="J41" s="43"/>
      <c r="K41" s="43"/>
      <c r="L41" s="43"/>
      <c r="M41" s="43"/>
      <c r="N41" s="43"/>
      <c r="O41" s="43"/>
      <c r="P41" s="43"/>
      <c r="Q41" s="43"/>
      <c r="R41" s="43"/>
      <c r="S41" s="43"/>
      <c r="T41" s="43"/>
      <c r="U41" s="43"/>
      <c r="V41" s="43"/>
      <c r="W41" s="43"/>
      <c r="X41" s="43"/>
      <c r="Y41" s="43"/>
    </row>
    <row r="42">
      <c r="A42" s="139"/>
      <c r="B42" s="49"/>
      <c r="C42" s="148" t="s">
        <v>218</v>
      </c>
      <c r="D42" s="146">
        <f>'Expenses 2023'!E40</f>
        <v>7150842</v>
      </c>
      <c r="E42" s="165">
        <f t="shared" si="1"/>
        <v>0.1277603323</v>
      </c>
      <c r="F42" s="43"/>
      <c r="G42" s="43"/>
      <c r="H42" s="43"/>
      <c r="I42" s="43"/>
      <c r="J42" s="43"/>
      <c r="K42" s="43"/>
      <c r="L42" s="43"/>
      <c r="M42" s="43"/>
      <c r="N42" s="43"/>
      <c r="O42" s="43"/>
      <c r="P42" s="43"/>
      <c r="Q42" s="43"/>
      <c r="R42" s="43"/>
      <c r="S42" s="43"/>
      <c r="T42" s="43"/>
      <c r="U42" s="43"/>
      <c r="V42" s="43"/>
      <c r="W42" s="43"/>
      <c r="X42" s="43"/>
      <c r="Y42" s="43"/>
    </row>
    <row r="43">
      <c r="A43" s="139"/>
      <c r="B43" s="49"/>
      <c r="C43" s="148" t="s">
        <v>219</v>
      </c>
      <c r="D43" s="146">
        <f>'Expenses 2023'!F40</f>
        <v>293385</v>
      </c>
      <c r="E43" s="165">
        <f t="shared" si="1"/>
        <v>0.005241755458</v>
      </c>
      <c r="F43" s="43"/>
      <c r="G43" s="43"/>
      <c r="H43" s="43"/>
      <c r="I43" s="43"/>
      <c r="J43" s="43"/>
      <c r="K43" s="43"/>
      <c r="L43" s="43"/>
      <c r="M43" s="43"/>
      <c r="N43" s="43"/>
      <c r="O43" s="43"/>
      <c r="P43" s="43"/>
      <c r="Q43" s="43"/>
      <c r="R43" s="43"/>
      <c r="S43" s="43"/>
      <c r="T43" s="43"/>
      <c r="U43" s="43"/>
      <c r="V43" s="43"/>
      <c r="W43" s="43"/>
      <c r="X43" s="43"/>
      <c r="Y43" s="43"/>
    </row>
    <row r="44">
      <c r="A44" s="139"/>
      <c r="B44" s="49"/>
      <c r="C44" s="145" t="s">
        <v>183</v>
      </c>
      <c r="D44" s="146">
        <f>sum(D41:D43)</f>
        <v>55970753</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220</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221</v>
      </c>
      <c r="C47" s="145" t="s">
        <v>222</v>
      </c>
      <c r="D47" s="146">
        <f>'Revenues 2023'!F9</f>
        <v>61314950</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223</v>
      </c>
      <c r="D48" s="146">
        <f>'Expenses 2023'!F40</f>
        <v>293385</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224</v>
      </c>
      <c r="D49" s="166">
        <f>if(D48=0, "$0",D47/D48)</f>
        <v>208.9914276</v>
      </c>
      <c r="E49" s="150" t="s">
        <v>225</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226</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227</v>
      </c>
      <c r="C52" s="145" t="s">
        <v>228</v>
      </c>
      <c r="D52" s="146">
        <f>sum('Balance Sheet 2023'!E2:E10)</f>
        <v>42806466</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229</v>
      </c>
      <c r="D53" s="146">
        <f>sum('Balance Sheet 2023'!E19:E22)</f>
        <v>10954801</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230</v>
      </c>
      <c r="D54" s="168">
        <f>D52/D53</f>
        <v>3.907553045</v>
      </c>
      <c r="E54" s="150" t="s">
        <v>231</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232</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233</v>
      </c>
      <c r="C57" s="145" t="s">
        <v>234</v>
      </c>
      <c r="D57" s="146">
        <f>sum('Balance Sheet 2023'!E25:E26)</f>
        <v>3196595</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235</v>
      </c>
      <c r="D58" s="146">
        <f>'Balance Sheet 2023'!E18</f>
        <v>92407545</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236</v>
      </c>
      <c r="D59" s="169">
        <f>D57/D58</f>
        <v>0.03459235931</v>
      </c>
      <c r="E59" s="150" t="s">
        <v>237</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EDNOVATE</v>
      </c>
      <c r="B1" s="2" t="s">
        <v>243</v>
      </c>
      <c r="C1" s="139"/>
      <c r="D1" s="139"/>
      <c r="E1" s="139"/>
      <c r="F1" s="140"/>
      <c r="G1" s="140"/>
      <c r="H1" s="140"/>
      <c r="I1" s="43"/>
      <c r="J1" s="43"/>
      <c r="K1" s="43"/>
      <c r="L1" s="43"/>
      <c r="M1" s="43"/>
      <c r="N1" s="43"/>
      <c r="O1" s="43"/>
      <c r="P1" s="43"/>
      <c r="Q1" s="43"/>
      <c r="R1" s="43"/>
      <c r="S1" s="43"/>
      <c r="T1" s="43"/>
      <c r="U1" s="43"/>
      <c r="V1" s="43"/>
      <c r="W1" s="43"/>
      <c r="X1" s="43"/>
      <c r="Y1" s="43"/>
    </row>
    <row r="2">
      <c r="A2" s="141" t="s">
        <v>181</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182</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244</v>
      </c>
      <c r="E4" s="45" t="s">
        <v>245</v>
      </c>
      <c r="F4" s="45" t="s">
        <v>246</v>
      </c>
      <c r="G4" s="59" t="s">
        <v>247</v>
      </c>
      <c r="H4" s="59"/>
      <c r="I4" s="43"/>
      <c r="J4" s="43"/>
      <c r="K4" s="43"/>
      <c r="L4" s="43"/>
      <c r="M4" s="43"/>
      <c r="N4" s="43"/>
      <c r="O4" s="43"/>
      <c r="P4" s="43"/>
      <c r="Q4" s="43"/>
      <c r="R4" s="43"/>
      <c r="S4" s="43"/>
      <c r="T4" s="43"/>
      <c r="U4" s="43"/>
      <c r="V4" s="43"/>
      <c r="W4" s="43"/>
      <c r="X4" s="43"/>
      <c r="Y4" s="43"/>
    </row>
    <row r="5">
      <c r="A5" s="139"/>
      <c r="B5" s="49"/>
      <c r="C5" s="148" t="s">
        <v>181</v>
      </c>
      <c r="D5" s="177">
        <f>'Ratios 2021'!D8</f>
        <v>4.487034569</v>
      </c>
      <c r="E5" s="177">
        <f>'Ratios 2022'!D8</f>
        <v>6.20703331</v>
      </c>
      <c r="F5" s="177">
        <f>'Ratios 2023'!D8</f>
        <v>6.338359865</v>
      </c>
      <c r="G5" s="177">
        <f>average(D5:F5)</f>
        <v>5.677475915</v>
      </c>
      <c r="H5" s="150" t="s">
        <v>188</v>
      </c>
      <c r="I5" s="43"/>
      <c r="J5" s="43"/>
      <c r="K5" s="43"/>
      <c r="L5" s="43"/>
      <c r="M5" s="43"/>
      <c r="N5" s="43"/>
      <c r="O5" s="43"/>
      <c r="P5" s="43"/>
      <c r="Q5" s="43"/>
      <c r="R5" s="43"/>
      <c r="S5" s="43"/>
      <c r="T5" s="43"/>
      <c r="U5" s="43"/>
      <c r="V5" s="43"/>
      <c r="W5" s="43"/>
      <c r="X5" s="43"/>
      <c r="Y5" s="43"/>
    </row>
    <row r="6">
      <c r="A6" s="139"/>
      <c r="B6" s="52"/>
      <c r="C6" s="45"/>
      <c r="D6" s="45"/>
      <c r="E6" s="45"/>
      <c r="F6" s="178"/>
      <c r="G6" s="178"/>
      <c r="H6" s="178"/>
      <c r="I6" s="43"/>
      <c r="J6" s="43"/>
      <c r="K6" s="43"/>
      <c r="L6" s="43"/>
      <c r="M6" s="43"/>
      <c r="N6" s="43"/>
      <c r="O6" s="43"/>
      <c r="P6" s="43"/>
      <c r="Q6" s="43"/>
      <c r="R6" s="43"/>
      <c r="S6" s="43"/>
      <c r="T6" s="43"/>
      <c r="U6" s="43"/>
      <c r="V6" s="43"/>
      <c r="W6" s="43"/>
      <c r="X6" s="43"/>
      <c r="Y6" s="43"/>
    </row>
    <row r="7">
      <c r="A7" s="141" t="s">
        <v>189</v>
      </c>
      <c r="B7" s="5"/>
      <c r="C7" s="179"/>
      <c r="D7" s="179"/>
      <c r="E7" s="179"/>
      <c r="F7" s="179"/>
      <c r="G7" s="179"/>
      <c r="H7" s="179"/>
      <c r="I7" s="43"/>
      <c r="J7" s="43"/>
      <c r="K7" s="43"/>
      <c r="L7" s="43"/>
      <c r="M7" s="43"/>
      <c r="N7" s="43"/>
      <c r="O7" s="43"/>
      <c r="P7" s="43"/>
      <c r="Q7" s="43"/>
      <c r="R7" s="43"/>
      <c r="S7" s="43"/>
      <c r="T7" s="43"/>
      <c r="U7" s="43"/>
      <c r="V7" s="43"/>
      <c r="W7" s="43"/>
      <c r="X7" s="43"/>
      <c r="Y7" s="43"/>
    </row>
    <row r="8">
      <c r="A8" s="139"/>
      <c r="B8" s="144" t="s">
        <v>190</v>
      </c>
      <c r="C8" s="71"/>
      <c r="D8" s="71"/>
      <c r="E8" s="178"/>
      <c r="F8" s="178"/>
      <c r="G8" s="178"/>
      <c r="H8" s="178"/>
      <c r="I8" s="43"/>
      <c r="J8" s="43"/>
      <c r="K8" s="43"/>
      <c r="L8" s="43"/>
      <c r="M8" s="43"/>
      <c r="N8" s="43"/>
      <c r="O8" s="43"/>
      <c r="P8" s="43"/>
      <c r="Q8" s="43"/>
      <c r="R8" s="43"/>
      <c r="S8" s="43"/>
      <c r="T8" s="43"/>
      <c r="U8" s="43"/>
      <c r="V8" s="43"/>
      <c r="W8" s="43"/>
      <c r="X8" s="43"/>
      <c r="Y8" s="43"/>
    </row>
    <row r="9">
      <c r="A9" s="139"/>
      <c r="B9" s="49"/>
      <c r="C9" s="45"/>
      <c r="D9" s="45" t="s">
        <v>244</v>
      </c>
      <c r="E9" s="45" t="s">
        <v>245</v>
      </c>
      <c r="F9" s="45" t="s">
        <v>246</v>
      </c>
      <c r="G9" s="59" t="s">
        <v>247</v>
      </c>
      <c r="H9" s="59"/>
      <c r="I9" s="43"/>
      <c r="J9" s="43"/>
      <c r="K9" s="43"/>
      <c r="L9" s="43"/>
      <c r="M9" s="43"/>
      <c r="N9" s="43"/>
      <c r="O9" s="43"/>
      <c r="P9" s="43"/>
      <c r="Q9" s="43"/>
      <c r="R9" s="43"/>
      <c r="S9" s="43"/>
      <c r="T9" s="43"/>
      <c r="U9" s="43"/>
      <c r="V9" s="43"/>
      <c r="W9" s="43"/>
      <c r="X9" s="43"/>
      <c r="Y9" s="43"/>
    </row>
    <row r="10">
      <c r="A10" s="139"/>
      <c r="B10" s="49"/>
      <c r="C10" s="148" t="s">
        <v>189</v>
      </c>
      <c r="D10" s="149">
        <f>'Ratios 2021'!D14</f>
        <v>6.701962086</v>
      </c>
      <c r="E10" s="149">
        <f>'Ratios 2022'!D14</f>
        <v>6.898143788</v>
      </c>
      <c r="F10" s="149">
        <f>'Ratios 2023'!D14</f>
        <v>7.222588126</v>
      </c>
      <c r="G10" s="177">
        <f>average(D10:F10)</f>
        <v>6.940898</v>
      </c>
      <c r="H10" s="150" t="s">
        <v>188</v>
      </c>
      <c r="I10" s="43"/>
      <c r="J10" s="43"/>
      <c r="K10" s="43"/>
      <c r="L10" s="43"/>
      <c r="M10" s="43"/>
      <c r="N10" s="43"/>
      <c r="O10" s="43"/>
      <c r="P10" s="43"/>
      <c r="Q10" s="43"/>
      <c r="R10" s="43"/>
      <c r="S10" s="43"/>
      <c r="T10" s="43"/>
      <c r="U10" s="43"/>
      <c r="V10" s="43"/>
      <c r="W10" s="43"/>
      <c r="X10" s="43"/>
      <c r="Y10" s="43"/>
    </row>
    <row r="11">
      <c r="A11" s="139"/>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1" t="s">
        <v>194</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195</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244</v>
      </c>
      <c r="E14" s="45" t="s">
        <v>245</v>
      </c>
      <c r="F14" s="45" t="s">
        <v>246</v>
      </c>
      <c r="G14" s="59" t="s">
        <v>247</v>
      </c>
      <c r="H14" s="59"/>
      <c r="I14" s="43"/>
      <c r="J14" s="43"/>
      <c r="K14" s="43"/>
      <c r="L14" s="43"/>
      <c r="M14" s="43"/>
      <c r="N14" s="43"/>
      <c r="O14" s="43"/>
      <c r="P14" s="43"/>
      <c r="Q14" s="43"/>
      <c r="R14" s="43"/>
      <c r="S14" s="43"/>
      <c r="T14" s="43"/>
      <c r="U14" s="43"/>
      <c r="V14" s="43"/>
      <c r="W14" s="43"/>
      <c r="X14" s="43"/>
      <c r="Y14" s="43"/>
    </row>
    <row r="15">
      <c r="A15" s="139"/>
      <c r="B15" s="49"/>
      <c r="C15" s="148" t="s">
        <v>197</v>
      </c>
      <c r="D15" s="180">
        <f>'Ratios 2021'!D20</f>
        <v>0</v>
      </c>
      <c r="E15" s="180">
        <f>'Ratios 2022'!D20</f>
        <v>0</v>
      </c>
      <c r="F15" s="180">
        <f>'Ratios 2023'!D20</f>
        <v>0</v>
      </c>
      <c r="G15" s="177">
        <f>average(D15:F15)</f>
        <v>0</v>
      </c>
      <c r="H15" s="150" t="s">
        <v>188</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199</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200</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244</v>
      </c>
      <c r="E19" s="45" t="s">
        <v>245</v>
      </c>
      <c r="F19" s="45" t="s">
        <v>246</v>
      </c>
      <c r="G19" s="59" t="s">
        <v>247</v>
      </c>
      <c r="H19" s="59"/>
      <c r="I19" s="43"/>
      <c r="J19" s="43"/>
      <c r="K19" s="43"/>
      <c r="L19" s="43"/>
      <c r="M19" s="43"/>
      <c r="N19" s="43"/>
      <c r="O19" s="43"/>
      <c r="P19" s="43"/>
      <c r="Q19" s="43"/>
      <c r="R19" s="43"/>
      <c r="S19" s="43"/>
      <c r="T19" s="43"/>
      <c r="U19" s="43"/>
      <c r="V19" s="43"/>
      <c r="W19" s="43"/>
      <c r="X19" s="43"/>
      <c r="Y19" s="43"/>
    </row>
    <row r="20">
      <c r="A20" s="139"/>
      <c r="B20" s="49"/>
      <c r="C20" s="148" t="s">
        <v>199</v>
      </c>
      <c r="D20" s="163">
        <f>'Ratios 2021'!D26</f>
        <v>0.9498397118</v>
      </c>
      <c r="E20" s="163">
        <f>'Ratios 2022'!D26</f>
        <v>0.9691093391</v>
      </c>
      <c r="F20" s="163">
        <f>'Ratios 2023'!D26</f>
        <v>0.9317334799</v>
      </c>
      <c r="G20" s="181">
        <f>average(D20:F20)</f>
        <v>0.9502275102</v>
      </c>
      <c r="H20" s="150" t="s">
        <v>203</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204</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205</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244</v>
      </c>
      <c r="E24" s="45" t="s">
        <v>245</v>
      </c>
      <c r="F24" s="45" t="s">
        <v>246</v>
      </c>
      <c r="G24" s="59" t="s">
        <v>247</v>
      </c>
      <c r="H24" s="59"/>
      <c r="I24" s="43"/>
      <c r="J24" s="43"/>
      <c r="K24" s="43"/>
      <c r="L24" s="43"/>
      <c r="M24" s="43"/>
      <c r="N24" s="43"/>
      <c r="O24" s="43"/>
      <c r="P24" s="43"/>
      <c r="Q24" s="43"/>
      <c r="R24" s="43"/>
      <c r="S24" s="43"/>
      <c r="T24" s="43"/>
      <c r="U24" s="43"/>
      <c r="V24" s="43"/>
      <c r="W24" s="43"/>
      <c r="X24" s="43"/>
      <c r="Y24" s="43"/>
    </row>
    <row r="25">
      <c r="A25" s="139"/>
      <c r="B25" s="49"/>
      <c r="C25" s="148" t="s">
        <v>209</v>
      </c>
      <c r="D25" s="163">
        <f>'Ratios 2021'!D33</f>
        <v>0.4701287587</v>
      </c>
      <c r="E25" s="163">
        <f>'Ratios 2022'!D33</f>
        <v>0.4997110317</v>
      </c>
      <c r="F25" s="163">
        <f>'Ratios 2023'!D33</f>
        <v>0.5142988339</v>
      </c>
      <c r="G25" s="181">
        <f>average(D25:F25)</f>
        <v>0.4947128748</v>
      </c>
      <c r="H25" s="150" t="s">
        <v>210</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211</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212</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244</v>
      </c>
      <c r="E29" s="45" t="s">
        <v>245</v>
      </c>
      <c r="F29" s="45" t="s">
        <v>246</v>
      </c>
      <c r="G29" s="59" t="s">
        <v>247</v>
      </c>
      <c r="H29" s="59"/>
      <c r="I29" s="43"/>
      <c r="J29" s="43"/>
      <c r="K29" s="43"/>
      <c r="L29" s="43"/>
      <c r="M29" s="43"/>
      <c r="N29" s="43"/>
      <c r="O29" s="43"/>
      <c r="P29" s="43"/>
      <c r="Q29" s="43"/>
      <c r="R29" s="43"/>
      <c r="S29" s="43"/>
      <c r="T29" s="43"/>
      <c r="U29" s="43"/>
      <c r="V29" s="43"/>
      <c r="W29" s="43"/>
      <c r="X29" s="43"/>
      <c r="Y29" s="43"/>
    </row>
    <row r="30">
      <c r="A30" s="139"/>
      <c r="B30" s="49"/>
      <c r="C30" s="148" t="s">
        <v>211</v>
      </c>
      <c r="D30" s="163">
        <f>'Ratios 2021'!D38</f>
        <v>0.1204743238</v>
      </c>
      <c r="E30" s="163">
        <f>'Ratios 2022'!D38</f>
        <v>0.1109199349</v>
      </c>
      <c r="F30" s="163">
        <f>'Ratios 2023'!D38</f>
        <v>0.1273247965</v>
      </c>
      <c r="G30" s="181">
        <f>average(D30:F30)</f>
        <v>0.1195730184</v>
      </c>
      <c r="H30" s="150" t="s">
        <v>214</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215</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216</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244</v>
      </c>
      <c r="E34" s="45" t="s">
        <v>245</v>
      </c>
      <c r="F34" s="45" t="s">
        <v>246</v>
      </c>
      <c r="G34" s="59" t="s">
        <v>247</v>
      </c>
      <c r="H34" s="59"/>
      <c r="I34" s="43"/>
      <c r="J34" s="43"/>
      <c r="K34" s="43"/>
      <c r="L34" s="43"/>
      <c r="M34" s="43"/>
      <c r="N34" s="43"/>
      <c r="O34" s="43"/>
      <c r="P34" s="43"/>
      <c r="Q34" s="43"/>
      <c r="R34" s="43"/>
      <c r="S34" s="43"/>
      <c r="T34" s="43"/>
      <c r="U34" s="43"/>
      <c r="V34" s="43"/>
      <c r="W34" s="43"/>
      <c r="X34" s="43"/>
      <c r="Y34" s="43"/>
    </row>
    <row r="35">
      <c r="A35" s="139"/>
      <c r="B35" s="49"/>
      <c r="C35" s="148" t="s">
        <v>248</v>
      </c>
      <c r="D35" s="163">
        <f>'Ratios 2021'!E41</f>
        <v>0.8700706916</v>
      </c>
      <c r="E35" s="163">
        <f>'Ratios 2022'!E41</f>
        <v>0.8620595466</v>
      </c>
      <c r="F35" s="163">
        <f>'Ratios 2023'!E41</f>
        <v>0.8669979123</v>
      </c>
      <c r="G35" s="181">
        <f t="shared" ref="G35:G37" si="1">average(D35:F35)</f>
        <v>0.8663760502</v>
      </c>
      <c r="H35" s="181"/>
      <c r="I35" s="43"/>
      <c r="J35" s="43"/>
      <c r="K35" s="43"/>
      <c r="L35" s="43"/>
      <c r="M35" s="43"/>
      <c r="N35" s="43"/>
      <c r="O35" s="43"/>
      <c r="P35" s="43"/>
      <c r="Q35" s="43"/>
      <c r="R35" s="43"/>
      <c r="S35" s="43"/>
      <c r="T35" s="43"/>
      <c r="U35" s="43"/>
      <c r="V35" s="43"/>
      <c r="W35" s="43"/>
      <c r="X35" s="43"/>
      <c r="Y35" s="43"/>
    </row>
    <row r="36">
      <c r="A36" s="139"/>
      <c r="B36" s="52"/>
      <c r="C36" s="148" t="s">
        <v>218</v>
      </c>
      <c r="D36" s="163">
        <f>'Ratios 2021'!E42</f>
        <v>0.1258904875</v>
      </c>
      <c r="E36" s="163">
        <f>'Ratios 2022'!E42</f>
        <v>0.1338599122</v>
      </c>
      <c r="F36" s="163">
        <f>'Ratios 2023'!E42</f>
        <v>0.1277603323</v>
      </c>
      <c r="G36" s="181">
        <f t="shared" si="1"/>
        <v>0.129170244</v>
      </c>
      <c r="H36" s="181"/>
      <c r="I36" s="43"/>
      <c r="J36" s="43"/>
      <c r="K36" s="43"/>
      <c r="L36" s="43"/>
      <c r="M36" s="43"/>
      <c r="N36" s="43"/>
      <c r="O36" s="43"/>
      <c r="P36" s="43"/>
      <c r="Q36" s="43"/>
      <c r="R36" s="43"/>
      <c r="S36" s="43"/>
      <c r="T36" s="43"/>
      <c r="U36" s="43"/>
      <c r="V36" s="43"/>
      <c r="W36" s="43"/>
      <c r="X36" s="43"/>
      <c r="Y36" s="43"/>
    </row>
    <row r="37">
      <c r="A37" s="139"/>
      <c r="B37" s="182"/>
      <c r="C37" s="148" t="s">
        <v>219</v>
      </c>
      <c r="D37" s="163">
        <f>'Ratios 2021'!E43</f>
        <v>0.004038820917</v>
      </c>
      <c r="E37" s="163">
        <f>'Ratios 2022'!E43</f>
        <v>0.004080541233</v>
      </c>
      <c r="F37" s="163">
        <f>'Ratios 2023'!E43</f>
        <v>0.005241755458</v>
      </c>
      <c r="G37" s="181">
        <f t="shared" si="1"/>
        <v>0.004453705869</v>
      </c>
      <c r="H37" s="181"/>
      <c r="I37" s="43"/>
      <c r="J37" s="43"/>
      <c r="K37" s="43"/>
      <c r="L37" s="43"/>
      <c r="M37" s="43"/>
      <c r="N37" s="43"/>
      <c r="O37" s="43"/>
      <c r="P37" s="43"/>
      <c r="Q37" s="43"/>
      <c r="R37" s="43"/>
      <c r="S37" s="43"/>
      <c r="T37" s="43"/>
      <c r="U37" s="43"/>
      <c r="V37" s="43"/>
      <c r="W37" s="43"/>
      <c r="X37" s="43"/>
      <c r="Y37" s="43"/>
    </row>
    <row r="38">
      <c r="A38" s="139"/>
      <c r="B38" s="182"/>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220</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221</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244</v>
      </c>
      <c r="E41" s="45" t="s">
        <v>245</v>
      </c>
      <c r="F41" s="45" t="s">
        <v>246</v>
      </c>
      <c r="G41" s="59" t="s">
        <v>247</v>
      </c>
      <c r="H41" s="59"/>
      <c r="I41" s="43"/>
      <c r="J41" s="43"/>
      <c r="K41" s="43"/>
      <c r="L41" s="43"/>
      <c r="M41" s="43"/>
      <c r="N41" s="43"/>
      <c r="O41" s="43"/>
      <c r="P41" s="43"/>
      <c r="Q41" s="43"/>
      <c r="R41" s="43"/>
      <c r="S41" s="43"/>
      <c r="T41" s="43"/>
      <c r="U41" s="43"/>
      <c r="V41" s="43"/>
      <c r="W41" s="43"/>
      <c r="X41" s="43"/>
      <c r="Y41" s="43"/>
    </row>
    <row r="42">
      <c r="A42" s="139"/>
      <c r="B42" s="49"/>
      <c r="C42" s="148" t="s">
        <v>224</v>
      </c>
      <c r="D42" s="166">
        <f>'Ratios 2021'!D49</f>
        <v>289.0473594</v>
      </c>
      <c r="E42" s="166">
        <f>'Ratios 2022'!D49</f>
        <v>259.7705861</v>
      </c>
      <c r="F42" s="166">
        <f>'Ratios 2023'!D49</f>
        <v>208.9914276</v>
      </c>
      <c r="G42" s="183">
        <f>average(D42:F42)</f>
        <v>252.6031244</v>
      </c>
      <c r="H42" s="150" t="s">
        <v>225</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226</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227</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244</v>
      </c>
      <c r="E46" s="45" t="s">
        <v>245</v>
      </c>
      <c r="F46" s="45" t="s">
        <v>246</v>
      </c>
      <c r="G46" s="59" t="s">
        <v>247</v>
      </c>
      <c r="H46" s="59"/>
      <c r="I46" s="43"/>
      <c r="J46" s="43"/>
      <c r="K46" s="43"/>
      <c r="L46" s="43"/>
      <c r="M46" s="43"/>
      <c r="N46" s="43"/>
      <c r="O46" s="43"/>
      <c r="P46" s="43"/>
      <c r="Q46" s="43"/>
      <c r="R46" s="43"/>
      <c r="S46" s="43"/>
      <c r="T46" s="43"/>
      <c r="U46" s="43"/>
      <c r="V46" s="43"/>
      <c r="W46" s="43"/>
      <c r="X46" s="43"/>
      <c r="Y46" s="43"/>
    </row>
    <row r="47">
      <c r="A47" s="139"/>
      <c r="B47" s="49"/>
      <c r="C47" s="148" t="s">
        <v>230</v>
      </c>
      <c r="D47" s="149">
        <f>'Ratios 2021'!D54</f>
        <v>4.157634636</v>
      </c>
      <c r="E47" s="149">
        <f>'Ratios 2022'!D54</f>
        <v>3.478837338</v>
      </c>
      <c r="F47" s="149">
        <f>'Ratios 2023'!D54</f>
        <v>3.907553045</v>
      </c>
      <c r="G47" s="177">
        <f>average(D47:F47)</f>
        <v>3.848008339</v>
      </c>
      <c r="H47" s="150" t="s">
        <v>231</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232</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233</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244</v>
      </c>
      <c r="E51" s="45" t="s">
        <v>245</v>
      </c>
      <c r="F51" s="45" t="s">
        <v>246</v>
      </c>
      <c r="G51" s="59" t="s">
        <v>247</v>
      </c>
      <c r="H51" s="59"/>
      <c r="I51" s="43"/>
      <c r="J51" s="43"/>
      <c r="K51" s="43"/>
      <c r="L51" s="43"/>
      <c r="M51" s="43"/>
      <c r="N51" s="43"/>
      <c r="O51" s="43"/>
      <c r="P51" s="43"/>
      <c r="Q51" s="43"/>
      <c r="R51" s="43"/>
      <c r="S51" s="43"/>
      <c r="T51" s="43"/>
      <c r="U51" s="43"/>
      <c r="V51" s="43"/>
      <c r="W51" s="43"/>
      <c r="X51" s="43"/>
      <c r="Y51" s="43"/>
    </row>
    <row r="52">
      <c r="A52" s="139"/>
      <c r="B52" s="49"/>
      <c r="C52" s="148" t="s">
        <v>236</v>
      </c>
      <c r="D52" s="184">
        <f>'Ratios 2021'!D59</f>
        <v>0.115851102</v>
      </c>
      <c r="E52" s="184">
        <f>'Ratios 2022'!D59</f>
        <v>0.04184397459</v>
      </c>
      <c r="F52" s="184">
        <f>'Ratios 2023'!D59</f>
        <v>0.03459235931</v>
      </c>
      <c r="G52" s="185">
        <f>average(D52:F52)</f>
        <v>0.06409581195</v>
      </c>
      <c r="H52" s="150" t="s">
        <v>237</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70"/>
      <c r="C54" s="43"/>
      <c r="D54" s="43"/>
      <c r="E54" s="43"/>
      <c r="F54" s="171"/>
      <c r="G54" s="171"/>
      <c r="H54" s="171"/>
      <c r="I54" s="43"/>
      <c r="J54" s="43"/>
      <c r="K54" s="43"/>
      <c r="L54" s="43"/>
      <c r="M54" s="43"/>
      <c r="N54" s="43"/>
      <c r="O54" s="43"/>
      <c r="P54" s="43"/>
      <c r="Q54" s="43"/>
      <c r="R54" s="43"/>
      <c r="S54" s="43"/>
      <c r="T54" s="43"/>
      <c r="U54" s="43"/>
      <c r="V54" s="43"/>
      <c r="W54" s="43"/>
      <c r="X54" s="43"/>
      <c r="Y54" s="43"/>
    </row>
    <row r="55">
      <c r="A55" s="43"/>
      <c r="B55" s="170"/>
      <c r="C55" s="43"/>
      <c r="D55" s="43"/>
      <c r="E55" s="43"/>
      <c r="F55" s="171"/>
      <c r="G55" s="171"/>
      <c r="H55" s="171"/>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70"/>
      <c r="C57" s="43"/>
      <c r="D57" s="43"/>
      <c r="E57" s="43"/>
      <c r="F57" s="171"/>
      <c r="G57" s="171"/>
      <c r="H57" s="171"/>
      <c r="I57" s="43"/>
      <c r="J57" s="43"/>
      <c r="K57" s="43"/>
      <c r="L57" s="43"/>
      <c r="M57" s="43"/>
      <c r="N57" s="43"/>
      <c r="O57" s="43"/>
      <c r="P57" s="43"/>
      <c r="Q57" s="43"/>
      <c r="R57" s="43"/>
      <c r="S57" s="43"/>
      <c r="T57" s="43"/>
      <c r="U57" s="43"/>
      <c r="V57" s="43"/>
      <c r="W57" s="43"/>
      <c r="X57" s="43"/>
      <c r="Y57" s="43"/>
    </row>
    <row r="58">
      <c r="A58" s="43"/>
      <c r="B58" s="170"/>
      <c r="C58" s="43"/>
      <c r="D58" s="43"/>
      <c r="E58" s="43"/>
      <c r="F58" s="171"/>
      <c r="G58" s="171"/>
      <c r="H58" s="171"/>
      <c r="I58" s="43"/>
      <c r="J58" s="43"/>
      <c r="K58" s="43"/>
      <c r="L58" s="43"/>
      <c r="M58" s="43"/>
      <c r="N58" s="43"/>
      <c r="O58" s="43"/>
      <c r="P58" s="43"/>
      <c r="Q58" s="43"/>
      <c r="R58" s="43"/>
      <c r="S58" s="43"/>
      <c r="T58" s="43"/>
      <c r="U58" s="43"/>
      <c r="V58" s="43"/>
      <c r="W58" s="43"/>
      <c r="X58" s="43"/>
      <c r="Y58" s="43"/>
    </row>
    <row r="59">
      <c r="A59" s="43"/>
      <c r="B59" s="170"/>
      <c r="C59" s="43"/>
      <c r="D59" s="43"/>
      <c r="E59" s="43"/>
      <c r="F59" s="171"/>
      <c r="G59" s="171"/>
      <c r="H59" s="171"/>
      <c r="I59" s="43"/>
      <c r="J59" s="43"/>
      <c r="K59" s="43"/>
      <c r="L59" s="43"/>
      <c r="M59" s="43"/>
      <c r="N59" s="43"/>
      <c r="O59" s="43"/>
      <c r="P59" s="43"/>
      <c r="Q59" s="43"/>
      <c r="R59" s="43"/>
      <c r="S59" s="43"/>
      <c r="T59" s="43"/>
      <c r="U59" s="43"/>
      <c r="V59" s="43"/>
      <c r="W59" s="43"/>
      <c r="X59" s="43"/>
      <c r="Y59" s="43"/>
    </row>
    <row r="60">
      <c r="A60" s="43"/>
      <c r="B60" s="170"/>
      <c r="C60" s="43"/>
      <c r="D60" s="43"/>
      <c r="E60" s="43"/>
      <c r="F60" s="171"/>
      <c r="G60" s="171"/>
      <c r="H60" s="171"/>
      <c r="I60" s="43"/>
      <c r="J60" s="43"/>
      <c r="K60" s="43"/>
      <c r="L60" s="43"/>
      <c r="M60" s="43"/>
      <c r="N60" s="43"/>
      <c r="O60" s="43"/>
      <c r="P60" s="43"/>
      <c r="Q60" s="43"/>
      <c r="R60" s="43"/>
      <c r="S60" s="43"/>
      <c r="T60" s="43"/>
      <c r="U60" s="43"/>
      <c r="V60" s="43"/>
      <c r="W60" s="43"/>
      <c r="X60" s="43"/>
      <c r="Y60" s="43"/>
    </row>
    <row r="61">
      <c r="A61" s="43"/>
      <c r="B61" s="170"/>
      <c r="C61" s="43"/>
      <c r="D61" s="43"/>
      <c r="E61" s="43"/>
      <c r="F61" s="171"/>
      <c r="G61" s="171"/>
      <c r="H61" s="171"/>
      <c r="I61" s="43"/>
      <c r="J61" s="43"/>
      <c r="K61" s="43"/>
      <c r="L61" s="43"/>
      <c r="M61" s="43"/>
      <c r="N61" s="43"/>
      <c r="O61" s="43"/>
      <c r="P61" s="43"/>
      <c r="Q61" s="43"/>
      <c r="R61" s="43"/>
      <c r="S61" s="43"/>
      <c r="T61" s="43"/>
      <c r="U61" s="43"/>
      <c r="V61" s="43"/>
      <c r="W61" s="43"/>
      <c r="X61" s="43"/>
      <c r="Y61" s="43"/>
    </row>
    <row r="62">
      <c r="A62" s="43"/>
      <c r="B62" s="170"/>
      <c r="C62" s="43"/>
      <c r="D62" s="43"/>
      <c r="E62" s="43"/>
      <c r="F62" s="171"/>
      <c r="G62" s="43"/>
      <c r="H62" s="43"/>
      <c r="I62" s="43"/>
      <c r="J62" s="43"/>
      <c r="K62" s="43"/>
      <c r="L62" s="43"/>
      <c r="M62" s="43"/>
      <c r="N62" s="43"/>
      <c r="O62" s="43"/>
      <c r="P62" s="43"/>
      <c r="Q62" s="43"/>
      <c r="R62" s="43"/>
      <c r="S62" s="43"/>
      <c r="T62" s="43"/>
      <c r="U62" s="43"/>
      <c r="V62" s="43"/>
      <c r="W62" s="43"/>
      <c r="X62" s="43"/>
      <c r="Y62" s="43"/>
    </row>
    <row r="63">
      <c r="A63" s="43"/>
      <c r="B63" s="170"/>
      <c r="C63" s="43"/>
      <c r="D63" s="43"/>
      <c r="E63" s="43"/>
      <c r="F63" s="171"/>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1"/>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1"/>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1"/>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1"/>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1"/>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1"/>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1"/>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1"/>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1"/>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1"/>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1"/>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1"/>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1"/>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1"/>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1"/>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1"/>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1"/>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1"/>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1"/>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1"/>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1"/>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1"/>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1"/>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1"/>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1"/>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1"/>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1"/>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1"/>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1"/>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1"/>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1"/>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1"/>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1"/>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1"/>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1"/>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1"/>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1"/>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1"/>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1"/>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1"/>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1"/>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1"/>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1"/>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1"/>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1"/>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1"/>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1"/>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1"/>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1"/>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1"/>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1"/>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1"/>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1"/>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1"/>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1"/>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1"/>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1"/>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1"/>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1"/>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1"/>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1"/>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1"/>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1"/>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1"/>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1"/>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1"/>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1"/>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1"/>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1"/>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1"/>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1"/>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1"/>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1"/>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1"/>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1"/>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1"/>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1"/>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1"/>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1"/>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1"/>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1"/>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1"/>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1"/>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1"/>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1"/>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1"/>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1"/>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1"/>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1"/>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1"/>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1"/>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1"/>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1"/>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1"/>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1"/>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1"/>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1"/>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1"/>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1"/>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1"/>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1"/>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1"/>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1"/>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1"/>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1"/>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1"/>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1"/>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1"/>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1"/>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1"/>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1"/>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1"/>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1"/>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1"/>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1"/>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1"/>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1"/>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1"/>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1"/>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1"/>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1"/>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1"/>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1"/>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1"/>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1"/>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1"/>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1"/>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1"/>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1"/>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1"/>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1"/>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1"/>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1"/>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1"/>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1"/>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1"/>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1"/>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1"/>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1"/>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1"/>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1"/>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1"/>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1"/>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1"/>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1"/>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1"/>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1"/>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1"/>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1"/>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1"/>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1"/>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1"/>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1"/>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1"/>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1"/>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1"/>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1"/>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1"/>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1"/>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1"/>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1"/>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1"/>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1"/>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1"/>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1"/>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1"/>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1"/>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1"/>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1"/>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1"/>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1"/>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1"/>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1"/>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1"/>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1"/>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1"/>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1"/>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1"/>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1"/>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1"/>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1"/>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1"/>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1"/>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1"/>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1"/>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1"/>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1"/>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1"/>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1"/>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1"/>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1"/>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1"/>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1"/>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1"/>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1"/>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1"/>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1"/>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1"/>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1"/>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1"/>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1"/>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1"/>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1"/>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1"/>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1"/>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1"/>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1"/>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1"/>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1"/>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1"/>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1"/>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1"/>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1"/>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1"/>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1"/>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1"/>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1"/>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1"/>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1"/>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1"/>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1"/>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1"/>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1"/>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1"/>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1"/>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1"/>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1"/>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1"/>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1"/>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1"/>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1"/>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1"/>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1"/>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1"/>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1"/>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1"/>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1"/>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1"/>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1"/>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1"/>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1"/>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1"/>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1"/>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1"/>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1"/>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1"/>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1"/>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1"/>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1"/>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1"/>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1"/>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1"/>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1"/>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1"/>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1"/>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1"/>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1"/>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1"/>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1"/>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1"/>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1"/>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1"/>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1"/>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1"/>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1"/>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1"/>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1"/>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1"/>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1"/>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1"/>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1"/>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1"/>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1"/>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1"/>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1"/>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1"/>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1"/>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1"/>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1"/>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1"/>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1"/>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1"/>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1"/>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1"/>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1"/>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1"/>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1"/>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1"/>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1"/>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1"/>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1"/>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1"/>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1"/>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1"/>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1"/>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1"/>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1"/>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1"/>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1"/>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1"/>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1"/>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1"/>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1"/>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1"/>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1"/>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1"/>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1"/>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1"/>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1"/>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1"/>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1"/>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1"/>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1"/>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1"/>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1"/>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1"/>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1"/>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1"/>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1"/>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1"/>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1"/>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1"/>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1"/>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1"/>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1"/>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1"/>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1"/>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1"/>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1"/>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1"/>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1"/>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1"/>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1"/>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1"/>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1"/>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1"/>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1"/>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1"/>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1"/>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1"/>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1"/>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1"/>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1"/>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1"/>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1"/>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1"/>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1"/>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1"/>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1"/>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1"/>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1"/>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1"/>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1"/>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1"/>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1"/>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1"/>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1"/>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1"/>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1"/>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1"/>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1"/>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1"/>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1"/>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1"/>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1"/>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1"/>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1"/>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1"/>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1"/>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1"/>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1"/>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1"/>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1"/>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1"/>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1"/>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1"/>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1"/>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1"/>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1"/>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1"/>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1"/>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1"/>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1"/>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1"/>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1"/>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1"/>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1"/>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1"/>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1"/>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1"/>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1"/>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1"/>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1"/>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1"/>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1"/>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1"/>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1"/>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1"/>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1"/>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1"/>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1"/>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1"/>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1"/>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1"/>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1"/>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1"/>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1"/>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1"/>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1"/>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1"/>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1"/>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1"/>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1"/>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1"/>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1"/>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1"/>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1"/>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1"/>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1"/>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1"/>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1"/>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1"/>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1"/>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1"/>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1"/>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1"/>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1"/>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1"/>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1"/>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1"/>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1"/>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1"/>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1"/>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1"/>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1"/>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1"/>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1"/>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1"/>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1"/>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1"/>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1"/>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1"/>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1"/>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1"/>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1"/>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1"/>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1"/>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1"/>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1"/>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1"/>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1"/>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1"/>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1"/>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1"/>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1"/>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1"/>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1"/>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1"/>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1"/>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1"/>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1"/>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1"/>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1"/>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1"/>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1"/>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1"/>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1"/>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1"/>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1"/>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1"/>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1"/>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1"/>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1"/>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1"/>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1"/>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1"/>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1"/>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1"/>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1"/>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1"/>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1"/>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1"/>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1"/>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1"/>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1"/>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1"/>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1"/>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1"/>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1"/>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1"/>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1"/>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1"/>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1"/>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1"/>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1"/>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1"/>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1"/>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1"/>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1"/>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1"/>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1"/>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1"/>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1"/>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1"/>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1"/>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1"/>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1"/>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1"/>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1"/>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1"/>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1"/>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1"/>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1"/>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1"/>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1"/>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1"/>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1"/>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1"/>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1"/>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1"/>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1"/>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1"/>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1"/>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1"/>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1"/>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1"/>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1"/>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1"/>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1"/>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1"/>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1"/>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1"/>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1"/>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1"/>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1"/>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1"/>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1"/>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1"/>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1"/>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1"/>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1"/>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1"/>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1"/>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1"/>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1"/>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1"/>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1"/>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1"/>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1"/>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1"/>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1"/>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1"/>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1"/>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1"/>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1"/>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1"/>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1"/>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1"/>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1"/>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1"/>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1"/>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1"/>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1"/>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1"/>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1"/>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1"/>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1"/>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1"/>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1"/>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1"/>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1"/>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1"/>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1"/>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1"/>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1"/>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1"/>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1"/>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1"/>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1"/>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1"/>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1"/>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1"/>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1"/>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1"/>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1"/>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1"/>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1"/>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1"/>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1"/>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1"/>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1"/>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1"/>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1"/>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1"/>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1"/>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1"/>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1"/>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1"/>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1"/>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1"/>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1"/>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1"/>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1"/>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1"/>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1"/>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1"/>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1"/>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1"/>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1"/>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1"/>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1"/>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1"/>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1"/>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1"/>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1"/>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1"/>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1"/>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1"/>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1"/>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1"/>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1"/>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1"/>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1"/>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1"/>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1"/>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1"/>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1"/>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1"/>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1"/>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1"/>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1"/>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1"/>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1"/>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1"/>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1"/>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1"/>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1"/>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1"/>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1"/>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1"/>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1"/>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1"/>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1"/>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1"/>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1"/>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1"/>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1"/>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1"/>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1"/>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1"/>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1"/>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1"/>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1"/>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1"/>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1"/>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1"/>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1"/>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1"/>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1"/>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1"/>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1"/>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1"/>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1"/>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1"/>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1"/>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1"/>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1"/>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1"/>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1"/>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1"/>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1"/>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1"/>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1"/>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1"/>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1"/>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1"/>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1"/>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1"/>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1"/>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1"/>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1"/>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1"/>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1"/>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1"/>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1"/>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1"/>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1"/>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1"/>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1"/>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1"/>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1"/>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1"/>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1"/>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1"/>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1"/>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1"/>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1"/>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1"/>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1"/>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1"/>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1"/>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1"/>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1"/>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1"/>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1"/>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1"/>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1"/>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1"/>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1"/>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1"/>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1"/>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1"/>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1"/>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1"/>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1"/>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1"/>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1"/>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1"/>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1"/>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1"/>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1"/>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1"/>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1"/>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1"/>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1"/>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1"/>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1"/>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1"/>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1"/>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1"/>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1"/>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1"/>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1"/>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1"/>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1"/>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1"/>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1"/>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1"/>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1"/>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1"/>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1"/>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1"/>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1"/>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1"/>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1"/>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1"/>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1"/>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1"/>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1"/>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1"/>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1"/>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1"/>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1"/>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1"/>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1"/>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1"/>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1"/>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1"/>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1"/>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1"/>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1"/>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1"/>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1"/>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1"/>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1"/>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1"/>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1"/>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1"/>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1"/>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1"/>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1"/>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1"/>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1"/>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1"/>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1"/>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1"/>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1"/>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1"/>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1"/>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1"/>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1"/>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1"/>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1"/>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1"/>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1"/>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1"/>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1"/>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1"/>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1"/>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1"/>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1"/>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1"/>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1"/>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1"/>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1"/>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1"/>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1"/>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1"/>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1"/>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1"/>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1"/>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1"/>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1"/>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1"/>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1"/>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1"/>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1"/>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1"/>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1"/>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1"/>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1"/>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1"/>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1"/>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1"/>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1"/>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1"/>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1"/>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1"/>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1"/>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1"/>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1"/>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1"/>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1"/>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1"/>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1"/>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1"/>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1"/>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1"/>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1"/>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1"/>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1"/>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1"/>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1"/>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1"/>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1"/>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1"/>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1"/>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1"/>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1"/>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1"/>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1"/>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1"/>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1"/>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1"/>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1"/>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1"/>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1"/>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1"/>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1"/>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1"/>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1"/>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1"/>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1"/>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1"/>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1"/>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1"/>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1"/>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1"/>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1"/>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1"/>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1"/>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1"/>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1"/>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1"/>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1"/>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1"/>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1"/>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1"/>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1"/>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1"/>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1"/>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1"/>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1"/>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1"/>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1"/>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1"/>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1"/>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1"/>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1"/>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1"/>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1"/>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1"/>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1"/>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1"/>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1"/>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1"/>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1"/>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1"/>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1"/>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1"/>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1"/>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1"/>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1"/>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1"/>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1"/>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1"/>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1"/>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1"/>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1"/>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1"/>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1"/>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1"/>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1"/>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1"/>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1"/>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1"/>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1"/>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1"/>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1"/>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1"/>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1"/>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1"/>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1"/>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1"/>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1"/>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1"/>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1"/>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1"/>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1"/>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1"/>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1"/>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1"/>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1"/>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1"/>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1"/>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1"/>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1"/>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1"/>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1"/>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1"/>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1"/>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1"/>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1"/>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1"/>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1"/>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1"/>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1"/>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1"/>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1"/>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1"/>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1"/>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1"/>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1"/>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1"/>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1"/>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1"/>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1"/>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EDNOVATE</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EDNOVATE</v>
      </c>
      <c r="B1" s="5"/>
      <c r="C1" s="2">
        <f>'READ HERE FIRST'!B5</f>
        <v>2021</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4.7691034E7</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2300863.0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49991897</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45652.0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60" t="s">
        <v>96</v>
      </c>
      <c r="D39" s="74"/>
      <c r="E39" s="48">
        <v>172011.0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172011</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50209560</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EDNOVATE</v>
      </c>
      <c r="B1" s="2">
        <f>'READ HERE FIRST'!B5</f>
        <v>2021</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945300</v>
      </c>
      <c r="D7" s="99">
        <v>841317.0</v>
      </c>
      <c r="E7" s="99">
        <v>94530.0</v>
      </c>
      <c r="F7" s="99">
        <v>9453.0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16010205</v>
      </c>
      <c r="D9" s="99">
        <v>1.4157065E7</v>
      </c>
      <c r="E9" s="99">
        <v>1737763.0</v>
      </c>
      <c r="F9" s="99">
        <v>115377.0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316761</v>
      </c>
      <c r="D10" s="99">
        <v>280077.0</v>
      </c>
      <c r="E10" s="99">
        <v>34410.0</v>
      </c>
      <c r="F10" s="99">
        <v>2274.0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1725942</v>
      </c>
      <c r="D11" s="99">
        <v>1526509.0</v>
      </c>
      <c r="E11" s="99">
        <v>186830.0</v>
      </c>
      <c r="F11" s="99">
        <v>12603.0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1134066</v>
      </c>
      <c r="D12" s="99">
        <v>1003144.0</v>
      </c>
      <c r="E12" s="99">
        <v>122582.0</v>
      </c>
      <c r="F12" s="99">
        <v>8340.0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308184</v>
      </c>
      <c r="D21" s="99">
        <v>0.0</v>
      </c>
      <c r="E21" s="99">
        <v>308184.0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1620506</v>
      </c>
      <c r="D22" s="99">
        <v>1060756.0</v>
      </c>
      <c r="E22" s="99">
        <v>559750.0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8077064</v>
      </c>
      <c r="D25" s="99">
        <v>7875965.0</v>
      </c>
      <c r="E25" s="99">
        <v>188304.0</v>
      </c>
      <c r="F25" s="99">
        <v>12795.0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85459</v>
      </c>
      <c r="D26" s="99">
        <v>66648.0</v>
      </c>
      <c r="E26" s="99">
        <v>18811.0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96158</v>
      </c>
      <c r="D29" s="99">
        <v>0.0</v>
      </c>
      <c r="E29" s="99">
        <v>96158.0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245136</v>
      </c>
      <c r="D31" s="99">
        <v>235270.0</v>
      </c>
      <c r="E31" s="99">
        <v>9238.0</v>
      </c>
      <c r="F31" s="99">
        <v>628.0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293143</v>
      </c>
      <c r="D32" s="99">
        <v>0.0</v>
      </c>
      <c r="E32" s="99">
        <v>293143.0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102" t="s">
        <v>134</v>
      </c>
      <c r="C34" s="98">
        <f t="shared" si="1"/>
        <v>5781689</v>
      </c>
      <c r="D34" s="99">
        <v>4719424.0</v>
      </c>
      <c r="E34" s="99">
        <v>1062265.0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3" t="s">
        <v>135</v>
      </c>
      <c r="C35" s="98">
        <f t="shared" si="1"/>
        <v>4281096</v>
      </c>
      <c r="D35" s="99">
        <v>3792651.0</v>
      </c>
      <c r="E35" s="99">
        <v>476961.0</v>
      </c>
      <c r="F35" s="99">
        <v>11484.0</v>
      </c>
      <c r="G35" s="43"/>
      <c r="H35" s="43"/>
      <c r="I35" s="43"/>
      <c r="J35" s="43"/>
      <c r="K35" s="43"/>
      <c r="L35" s="43"/>
      <c r="M35" s="43"/>
      <c r="N35" s="43"/>
      <c r="O35" s="43"/>
      <c r="P35" s="43"/>
      <c r="Q35" s="43"/>
      <c r="R35" s="43"/>
      <c r="S35" s="43"/>
      <c r="T35" s="43"/>
      <c r="U35" s="43"/>
      <c r="V35" s="43"/>
      <c r="W35" s="43"/>
      <c r="X35" s="43"/>
      <c r="Y35" s="43"/>
      <c r="Z35" s="43"/>
    </row>
    <row r="36">
      <c r="A36" s="45" t="s">
        <v>50</v>
      </c>
      <c r="B36" s="103" t="s">
        <v>136</v>
      </c>
      <c r="C36" s="98">
        <f t="shared" si="1"/>
        <v>1089623</v>
      </c>
      <c r="D36" s="99">
        <v>1089623.0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3" t="s">
        <v>137</v>
      </c>
      <c r="C37" s="98">
        <f t="shared" si="1"/>
        <v>812562</v>
      </c>
      <c r="D37" s="99">
        <v>610496.0</v>
      </c>
      <c r="E37" s="99">
        <v>202066.0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4">
        <f t="shared" ref="C40:F40" si="2">sum(C3:C39)</f>
        <v>42822894</v>
      </c>
      <c r="D40" s="104">
        <f t="shared" si="2"/>
        <v>37258945</v>
      </c>
      <c r="E40" s="104">
        <f t="shared" si="2"/>
        <v>5390995</v>
      </c>
      <c r="F40" s="104">
        <f t="shared" si="2"/>
        <v>172954</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EDNOVATE</v>
      </c>
      <c r="B1" s="5"/>
      <c r="C1" s="2">
        <f>'READ HERE FIRST'!B5</f>
        <v>2021</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0.0</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1.5920656E7</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1.1424E7</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4375000.0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631714.0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2860520.0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1205581.0</v>
      </c>
      <c r="E12" s="109">
        <f>D11-D12</f>
        <v>1654939</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5611700.0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39618009</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5116316.0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2664880.0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4589790.0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2424060.0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14795046</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2.3916451E7</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906512.0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2"/>
      <c r="E36" s="127">
        <f>sum(E30:E35)</f>
        <v>24822963</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180</v>
      </c>
      <c r="D37" s="136"/>
      <c r="E37" s="137">
        <f>E36+E28</f>
        <v>39618009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EDNOVATE</v>
      </c>
      <c r="B1" s="2">
        <f>'READ HERE FIRST'!B5</f>
        <v>2021</v>
      </c>
      <c r="C1" s="139"/>
      <c r="D1" s="139"/>
      <c r="E1" s="140"/>
      <c r="F1" s="43"/>
      <c r="G1" s="43"/>
      <c r="H1" s="43"/>
      <c r="I1" s="43"/>
      <c r="J1" s="43"/>
      <c r="K1" s="43"/>
      <c r="L1" s="43"/>
      <c r="M1" s="43"/>
      <c r="N1" s="43"/>
      <c r="O1" s="43"/>
      <c r="P1" s="43"/>
      <c r="Q1" s="43"/>
      <c r="R1" s="43"/>
      <c r="S1" s="43"/>
      <c r="T1" s="43"/>
      <c r="U1" s="43"/>
      <c r="V1" s="43"/>
      <c r="W1" s="43"/>
      <c r="X1" s="43"/>
      <c r="Y1" s="43"/>
    </row>
    <row r="2">
      <c r="A2" s="141" t="s">
        <v>181</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182</v>
      </c>
      <c r="C3" s="145" t="s">
        <v>183</v>
      </c>
      <c r="D3" s="146">
        <f>'Expenses 2021'!C40</f>
        <v>42822894</v>
      </c>
      <c r="E3" s="147"/>
      <c r="F3" s="43"/>
      <c r="G3" s="43"/>
      <c r="H3" s="43"/>
      <c r="I3" s="43"/>
      <c r="J3" s="43"/>
      <c r="K3" s="43"/>
      <c r="L3" s="43"/>
      <c r="M3" s="43"/>
      <c r="N3" s="43"/>
      <c r="O3" s="43"/>
      <c r="P3" s="43"/>
      <c r="Q3" s="43"/>
      <c r="R3" s="43"/>
      <c r="S3" s="43"/>
      <c r="T3" s="43"/>
      <c r="U3" s="43"/>
      <c r="V3" s="43"/>
      <c r="W3" s="43"/>
      <c r="X3" s="43"/>
      <c r="Y3" s="43"/>
    </row>
    <row r="4">
      <c r="A4" s="139"/>
      <c r="B4" s="49"/>
      <c r="C4" s="145" t="s">
        <v>184</v>
      </c>
      <c r="D4" s="146">
        <f>'Expenses 2021'!C31</f>
        <v>245136</v>
      </c>
      <c r="E4" s="147"/>
      <c r="F4" s="43"/>
      <c r="G4" s="43"/>
      <c r="H4" s="43"/>
      <c r="I4" s="43"/>
      <c r="J4" s="43"/>
      <c r="K4" s="43"/>
      <c r="L4" s="43"/>
      <c r="M4" s="43"/>
      <c r="N4" s="43"/>
      <c r="O4" s="43"/>
      <c r="P4" s="43"/>
      <c r="Q4" s="43"/>
      <c r="R4" s="43"/>
      <c r="S4" s="43"/>
      <c r="T4" s="43"/>
      <c r="U4" s="43"/>
      <c r="V4" s="43"/>
      <c r="W4" s="43"/>
      <c r="X4" s="43"/>
      <c r="Y4" s="43"/>
    </row>
    <row r="5">
      <c r="A5" s="139"/>
      <c r="B5" s="49"/>
      <c r="C5" s="145" t="s">
        <v>185</v>
      </c>
      <c r="D5" s="146">
        <f>D3-D4</f>
        <v>42577758</v>
      </c>
      <c r="E5" s="147"/>
      <c r="F5" s="43"/>
      <c r="G5" s="43"/>
      <c r="H5" s="43"/>
      <c r="I5" s="43"/>
      <c r="J5" s="43"/>
      <c r="K5" s="43"/>
      <c r="L5" s="43"/>
      <c r="M5" s="43"/>
      <c r="N5" s="43"/>
      <c r="O5" s="43"/>
      <c r="P5" s="43"/>
      <c r="Q5" s="43"/>
      <c r="R5" s="43"/>
      <c r="S5" s="43"/>
      <c r="T5" s="43"/>
      <c r="U5" s="43"/>
      <c r="V5" s="43"/>
      <c r="W5" s="43"/>
      <c r="X5" s="43"/>
      <c r="Y5" s="43"/>
    </row>
    <row r="6">
      <c r="A6" s="139"/>
      <c r="B6" s="49"/>
      <c r="C6" s="145" t="s">
        <v>186</v>
      </c>
      <c r="D6" s="146">
        <f>D5/12</f>
        <v>3548146.5</v>
      </c>
      <c r="E6" s="147"/>
      <c r="F6" s="43"/>
      <c r="G6" s="43"/>
      <c r="H6" s="43"/>
      <c r="I6" s="43"/>
      <c r="J6" s="43"/>
      <c r="K6" s="43"/>
      <c r="L6" s="43"/>
      <c r="M6" s="43"/>
      <c r="N6" s="43"/>
      <c r="O6" s="43"/>
      <c r="P6" s="43"/>
      <c r="Q6" s="43"/>
      <c r="R6" s="43"/>
      <c r="S6" s="43"/>
      <c r="T6" s="43"/>
      <c r="U6" s="43"/>
      <c r="V6" s="43"/>
      <c r="W6" s="43"/>
      <c r="X6" s="43"/>
      <c r="Y6" s="43"/>
    </row>
    <row r="7">
      <c r="A7" s="139"/>
      <c r="B7" s="49"/>
      <c r="C7" s="145" t="s">
        <v>187</v>
      </c>
      <c r="D7" s="75">
        <f>'Balance Sheet 2021'!E2+'Balance Sheet 2021'!E3</f>
        <v>15920656</v>
      </c>
      <c r="E7" s="147"/>
      <c r="F7" s="43"/>
      <c r="G7" s="43"/>
      <c r="H7" s="43"/>
      <c r="I7" s="43"/>
      <c r="J7" s="43"/>
      <c r="K7" s="43"/>
      <c r="L7" s="43"/>
      <c r="M7" s="43"/>
      <c r="N7" s="43"/>
      <c r="O7" s="43"/>
      <c r="P7" s="43"/>
      <c r="Q7" s="43"/>
      <c r="R7" s="43"/>
      <c r="S7" s="43"/>
      <c r="T7" s="43"/>
      <c r="U7" s="43"/>
      <c r="V7" s="43"/>
      <c r="W7" s="43"/>
      <c r="X7" s="43"/>
      <c r="Y7" s="43"/>
    </row>
    <row r="8">
      <c r="A8" s="139"/>
      <c r="B8" s="49"/>
      <c r="C8" s="148" t="s">
        <v>181</v>
      </c>
      <c r="D8" s="149">
        <f>D7/D6</f>
        <v>4.487034569</v>
      </c>
      <c r="E8" s="150" t="s">
        <v>188</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189</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190</v>
      </c>
      <c r="C11" s="145" t="s">
        <v>191</v>
      </c>
      <c r="D11" s="75">
        <f>'Balance Sheet 2021'!E30</f>
        <v>23916451</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192</v>
      </c>
      <c r="D12" s="75">
        <f>'Expenses 2021'!C40</f>
        <v>42822894</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193</v>
      </c>
      <c r="D13" s="146">
        <f>D12/12</f>
        <v>3568574.5</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189</v>
      </c>
      <c r="D14" s="149">
        <f>D11/D13</f>
        <v>6.701962086</v>
      </c>
      <c r="E14" s="150" t="s">
        <v>188</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194</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195</v>
      </c>
      <c r="C17" s="145" t="s">
        <v>196</v>
      </c>
      <c r="D17" s="75">
        <f>sum('Balance Sheet 2021'!E13:E15)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192</v>
      </c>
      <c r="D18" s="75">
        <f>'Expenses 2021'!C40</f>
        <v>42822894</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193</v>
      </c>
      <c r="D19" s="146">
        <f>D18/12</f>
        <v>3568574.5</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197</v>
      </c>
      <c r="D20" s="149">
        <f>D17/D19</f>
        <v>0</v>
      </c>
      <c r="E20" s="150" t="s">
        <v>188</v>
      </c>
      <c r="F20" s="43"/>
      <c r="G20" s="43"/>
      <c r="H20" s="43"/>
      <c r="I20" s="43"/>
      <c r="J20" s="43"/>
      <c r="K20" s="43"/>
      <c r="L20" s="43"/>
      <c r="M20" s="43"/>
      <c r="N20" s="43"/>
      <c r="O20" s="43"/>
      <c r="P20" s="43"/>
      <c r="Q20" s="43"/>
      <c r="R20" s="43"/>
      <c r="S20" s="43"/>
      <c r="T20" s="43"/>
      <c r="U20" s="43"/>
      <c r="V20" s="43"/>
      <c r="W20" s="43"/>
      <c r="X20" s="43"/>
      <c r="Y20" s="43"/>
    </row>
    <row r="21">
      <c r="A21" s="139"/>
      <c r="B21" s="49"/>
      <c r="C21" s="154" t="s">
        <v>198</v>
      </c>
      <c r="D21" s="155">
        <f>D20+D8</f>
        <v>4.487034569</v>
      </c>
      <c r="E21" s="156" t="s">
        <v>188</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199</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200</v>
      </c>
      <c r="C24" s="160"/>
      <c r="D24" s="161">
        <f>max('Revenues 2021'!E2:E7,'Revenues 2021'!F10:F15)</f>
        <v>47691034</v>
      </c>
      <c r="E24" s="162" t="s">
        <v>201</v>
      </c>
      <c r="F24" s="43"/>
      <c r="G24" s="43"/>
      <c r="H24" s="43"/>
      <c r="I24" s="43"/>
      <c r="J24" s="43"/>
      <c r="K24" s="43"/>
      <c r="L24" s="43"/>
      <c r="M24" s="43"/>
      <c r="N24" s="43"/>
      <c r="O24" s="43"/>
      <c r="P24" s="43"/>
      <c r="Q24" s="43"/>
      <c r="R24" s="43"/>
      <c r="S24" s="43"/>
      <c r="T24" s="43"/>
      <c r="U24" s="43"/>
      <c r="V24" s="43"/>
      <c r="W24" s="43"/>
      <c r="X24" s="43"/>
      <c r="Y24" s="43"/>
    </row>
    <row r="25">
      <c r="A25" s="139"/>
      <c r="B25" s="49"/>
      <c r="C25" s="145" t="s">
        <v>202</v>
      </c>
      <c r="D25" s="146">
        <f>'Revenues 2021'!F44</f>
        <v>50209560</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199</v>
      </c>
      <c r="D26" s="163">
        <f>D24/D25</f>
        <v>0.9498397118</v>
      </c>
      <c r="E26" s="150" t="s">
        <v>203</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204</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205</v>
      </c>
      <c r="C29" s="145" t="s">
        <v>206</v>
      </c>
      <c r="D29" s="75">
        <f>SUM('Expenses 2021'!C7:C9)</f>
        <v>16955505</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207</v>
      </c>
      <c r="D30" s="75">
        <f>SUM('Expenses 2021'!C10:C12)</f>
        <v>3176769</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208</v>
      </c>
      <c r="D31" s="75">
        <f>sum(D29:D30)</f>
        <v>20132274</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183</v>
      </c>
      <c r="D32" s="75">
        <f>'Expenses 2021'!C40</f>
        <v>42822894</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209</v>
      </c>
      <c r="D33" s="163">
        <f>D31/D32</f>
        <v>0.4701287587</v>
      </c>
      <c r="E33" s="150" t="s">
        <v>210</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211</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212</v>
      </c>
      <c r="C36" s="145" t="s">
        <v>213</v>
      </c>
      <c r="D36" s="75">
        <f>SUM('Expenses 2021'!C10:C11)</f>
        <v>2042703</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206</v>
      </c>
      <c r="D37" s="75">
        <f>SUM('Expenses 2021'!C7:C9)</f>
        <v>16955505</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211</v>
      </c>
      <c r="D38" s="163">
        <f>D36/D37</f>
        <v>0.1204743238</v>
      </c>
      <c r="E38" s="150" t="s">
        <v>214</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215</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216</v>
      </c>
      <c r="C41" s="148" t="s">
        <v>217</v>
      </c>
      <c r="D41" s="75">
        <f>'Expenses 2021'!D40</f>
        <v>37258945</v>
      </c>
      <c r="E41" s="165">
        <f t="shared" ref="E41:E44" si="1">D41/$D$44</f>
        <v>0.8700706916</v>
      </c>
      <c r="F41" s="43"/>
      <c r="G41" s="43"/>
      <c r="H41" s="43"/>
      <c r="I41" s="43"/>
      <c r="J41" s="43"/>
      <c r="K41" s="43"/>
      <c r="L41" s="43"/>
      <c r="M41" s="43"/>
      <c r="N41" s="43"/>
      <c r="O41" s="43"/>
      <c r="P41" s="43"/>
      <c r="Q41" s="43"/>
      <c r="R41" s="43"/>
      <c r="S41" s="43"/>
      <c r="T41" s="43"/>
      <c r="U41" s="43"/>
      <c r="V41" s="43"/>
      <c r="W41" s="43"/>
      <c r="X41" s="43"/>
      <c r="Y41" s="43"/>
    </row>
    <row r="42">
      <c r="A42" s="139"/>
      <c r="B42" s="49"/>
      <c r="C42" s="148" t="s">
        <v>218</v>
      </c>
      <c r="D42" s="146">
        <f>'Expenses 2021'!E40</f>
        <v>5390995</v>
      </c>
      <c r="E42" s="165">
        <f t="shared" si="1"/>
        <v>0.1258904875</v>
      </c>
      <c r="F42" s="43"/>
      <c r="G42" s="43"/>
      <c r="H42" s="43"/>
      <c r="I42" s="43"/>
      <c r="J42" s="43"/>
      <c r="K42" s="43"/>
      <c r="L42" s="43"/>
      <c r="M42" s="43"/>
      <c r="N42" s="43"/>
      <c r="O42" s="43"/>
      <c r="P42" s="43"/>
      <c r="Q42" s="43"/>
      <c r="R42" s="43"/>
      <c r="S42" s="43"/>
      <c r="T42" s="43"/>
      <c r="U42" s="43"/>
      <c r="V42" s="43"/>
      <c r="W42" s="43"/>
      <c r="X42" s="43"/>
      <c r="Y42" s="43"/>
    </row>
    <row r="43">
      <c r="A43" s="139"/>
      <c r="B43" s="49"/>
      <c r="C43" s="148" t="s">
        <v>219</v>
      </c>
      <c r="D43" s="146">
        <f>'Expenses 2021'!F40</f>
        <v>172954</v>
      </c>
      <c r="E43" s="165">
        <f t="shared" si="1"/>
        <v>0.004038820917</v>
      </c>
      <c r="F43" s="43"/>
      <c r="G43" s="43"/>
      <c r="H43" s="43"/>
      <c r="I43" s="43"/>
      <c r="J43" s="43"/>
      <c r="K43" s="43"/>
      <c r="L43" s="43"/>
      <c r="M43" s="43"/>
      <c r="N43" s="43"/>
      <c r="O43" s="43"/>
      <c r="P43" s="43"/>
      <c r="Q43" s="43"/>
      <c r="R43" s="43"/>
      <c r="S43" s="43"/>
      <c r="T43" s="43"/>
      <c r="U43" s="43"/>
      <c r="V43" s="43"/>
      <c r="W43" s="43"/>
      <c r="X43" s="43"/>
      <c r="Y43" s="43"/>
    </row>
    <row r="44">
      <c r="A44" s="139"/>
      <c r="B44" s="49"/>
      <c r="C44" s="145" t="s">
        <v>183</v>
      </c>
      <c r="D44" s="146">
        <f>sum(D41:D43)</f>
        <v>42822894</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220</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221</v>
      </c>
      <c r="C47" s="145" t="s">
        <v>222</v>
      </c>
      <c r="D47" s="146">
        <f>'Revenues 2021'!F9</f>
        <v>49991897</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223</v>
      </c>
      <c r="D48" s="146">
        <f>'Expenses 2021'!F40</f>
        <v>172954</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224</v>
      </c>
      <c r="D49" s="166">
        <f>if(D48=0, "$0",D47/D48)</f>
        <v>289.0473594</v>
      </c>
      <c r="E49" s="150" t="s">
        <v>225</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226</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227</v>
      </c>
      <c r="C52" s="145" t="s">
        <v>228</v>
      </c>
      <c r="D52" s="146">
        <f>sum('Balance Sheet 2021'!E2:E10)</f>
        <v>32351370</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229</v>
      </c>
      <c r="D53" s="146">
        <f>sum('Balance Sheet 2021'!E19:E22)</f>
        <v>7781196</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230</v>
      </c>
      <c r="D54" s="168">
        <f>D52/D53</f>
        <v>4.157634636</v>
      </c>
      <c r="E54" s="150" t="s">
        <v>231</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232</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233</v>
      </c>
      <c r="C57" s="145" t="s">
        <v>234</v>
      </c>
      <c r="D57" s="146">
        <f>sum('Balance Sheet 2021'!E25:E26)</f>
        <v>4589790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235</v>
      </c>
      <c r="D58" s="146">
        <f>'Balance Sheet 2021'!E18</f>
        <v>39618009</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236</v>
      </c>
      <c r="D59" s="169">
        <f>D57/D58</f>
        <v>0.115851102</v>
      </c>
      <c r="E59" s="150" t="s">
        <v>237</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70"/>
      <c r="C61" s="43"/>
      <c r="D61" s="43"/>
      <c r="E61" s="171"/>
      <c r="F61" s="43"/>
      <c r="G61" s="43"/>
      <c r="H61" s="43"/>
      <c r="I61" s="43"/>
      <c r="J61" s="43"/>
      <c r="K61" s="43"/>
      <c r="L61" s="43"/>
      <c r="M61" s="43"/>
      <c r="N61" s="43"/>
      <c r="O61" s="43"/>
      <c r="P61" s="43"/>
      <c r="Q61" s="43"/>
      <c r="R61" s="43"/>
      <c r="S61" s="43"/>
      <c r="T61" s="43"/>
      <c r="U61" s="43"/>
      <c r="V61" s="43"/>
      <c r="W61" s="43"/>
      <c r="X61" s="43"/>
      <c r="Y61" s="43"/>
    </row>
    <row r="62">
      <c r="A62" s="43"/>
      <c r="B62" s="170"/>
      <c r="C62" s="43"/>
      <c r="D62" s="43"/>
      <c r="E62" s="171"/>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70"/>
      <c r="C64" s="43"/>
      <c r="D64" s="43"/>
      <c r="E64" s="171"/>
      <c r="F64" s="43"/>
      <c r="G64" s="43"/>
      <c r="H64" s="43"/>
      <c r="I64" s="43"/>
      <c r="J64" s="43"/>
      <c r="K64" s="43"/>
      <c r="L64" s="43"/>
      <c r="M64" s="43"/>
      <c r="N64" s="43"/>
      <c r="O64" s="43"/>
      <c r="P64" s="43"/>
      <c r="Q64" s="43"/>
      <c r="R64" s="43"/>
      <c r="S64" s="43"/>
      <c r="T64" s="43"/>
      <c r="U64" s="43"/>
      <c r="V64" s="43"/>
      <c r="W64" s="43"/>
      <c r="X64" s="43"/>
      <c r="Y64" s="43"/>
    </row>
    <row r="65">
      <c r="A65" s="43"/>
      <c r="B65" s="170"/>
      <c r="C65" s="43"/>
      <c r="D65" s="43"/>
      <c r="E65" s="171"/>
      <c r="F65" s="43"/>
      <c r="G65" s="43"/>
      <c r="H65" s="43"/>
      <c r="I65" s="43"/>
      <c r="J65" s="43"/>
      <c r="K65" s="43"/>
      <c r="L65" s="43"/>
      <c r="M65" s="43"/>
      <c r="N65" s="43"/>
      <c r="O65" s="43"/>
      <c r="P65" s="43"/>
      <c r="Q65" s="43"/>
      <c r="R65" s="43"/>
      <c r="S65" s="43"/>
      <c r="T65" s="43"/>
      <c r="U65" s="43"/>
      <c r="V65" s="43"/>
      <c r="W65" s="43"/>
      <c r="X65" s="43"/>
      <c r="Y65" s="43"/>
    </row>
    <row r="66">
      <c r="A66" s="43"/>
      <c r="B66" s="170"/>
      <c r="C66" s="43"/>
      <c r="D66" s="43"/>
      <c r="E66" s="171"/>
      <c r="F66" s="43"/>
      <c r="G66" s="43"/>
      <c r="H66" s="43"/>
      <c r="I66" s="43"/>
      <c r="J66" s="43"/>
      <c r="K66" s="43"/>
      <c r="L66" s="43"/>
      <c r="M66" s="43"/>
      <c r="N66" s="43"/>
      <c r="O66" s="43"/>
      <c r="P66" s="43"/>
      <c r="Q66" s="43"/>
      <c r="R66" s="43"/>
      <c r="S66" s="43"/>
      <c r="T66" s="43"/>
      <c r="U66" s="43"/>
      <c r="V66" s="43"/>
      <c r="W66" s="43"/>
      <c r="X66" s="43"/>
      <c r="Y66" s="43"/>
    </row>
    <row r="67">
      <c r="A67" s="43"/>
      <c r="B67" s="170"/>
      <c r="C67" s="43"/>
      <c r="D67" s="43"/>
      <c r="E67" s="171"/>
      <c r="F67" s="43"/>
      <c r="G67" s="43"/>
      <c r="H67" s="43"/>
      <c r="I67" s="43"/>
      <c r="J67" s="43"/>
      <c r="K67" s="43"/>
      <c r="L67" s="43"/>
      <c r="M67" s="43"/>
      <c r="N67" s="43"/>
      <c r="O67" s="43"/>
      <c r="P67" s="43"/>
      <c r="Q67" s="43"/>
      <c r="R67" s="43"/>
      <c r="S67" s="43"/>
      <c r="T67" s="43"/>
      <c r="U67" s="43"/>
      <c r="V67" s="43"/>
      <c r="W67" s="43"/>
      <c r="X67" s="43"/>
      <c r="Y67" s="43"/>
    </row>
    <row r="68">
      <c r="A68" s="43"/>
      <c r="B68" s="170"/>
      <c r="C68" s="43"/>
      <c r="D68" s="43"/>
      <c r="E68" s="171"/>
      <c r="F68" s="43"/>
      <c r="G68" s="43"/>
      <c r="H68" s="43"/>
      <c r="I68" s="43"/>
      <c r="J68" s="43"/>
      <c r="K68" s="43"/>
      <c r="L68" s="43"/>
      <c r="M68" s="43"/>
      <c r="N68" s="43"/>
      <c r="O68" s="43"/>
      <c r="P68" s="43"/>
      <c r="Q68" s="43"/>
      <c r="R68" s="43"/>
      <c r="S68" s="43"/>
      <c r="T68" s="43"/>
      <c r="U68" s="43"/>
      <c r="V68" s="43"/>
      <c r="W68" s="43"/>
      <c r="X68" s="43"/>
      <c r="Y68" s="43"/>
    </row>
    <row r="69">
      <c r="A69" s="43"/>
      <c r="B69" s="170"/>
      <c r="C69" s="43"/>
      <c r="D69" s="43"/>
      <c r="E69" s="171"/>
      <c r="F69" s="43"/>
      <c r="G69" s="43"/>
      <c r="H69" s="43"/>
      <c r="I69" s="43"/>
      <c r="J69" s="43"/>
      <c r="K69" s="43"/>
      <c r="L69" s="43"/>
      <c r="M69" s="43"/>
      <c r="N69" s="43"/>
      <c r="O69" s="43"/>
      <c r="P69" s="43"/>
      <c r="Q69" s="43"/>
      <c r="R69" s="43"/>
      <c r="S69" s="43"/>
      <c r="T69" s="43"/>
      <c r="U69" s="43"/>
      <c r="V69" s="43"/>
      <c r="W69" s="43"/>
      <c r="X69" s="43"/>
      <c r="Y69" s="43"/>
    </row>
    <row r="70">
      <c r="A70" s="43"/>
      <c r="B70" s="170"/>
      <c r="C70" s="43"/>
      <c r="D70" s="43"/>
      <c r="E70" s="171"/>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1"/>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1"/>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1"/>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1"/>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1"/>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1"/>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1"/>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1"/>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1"/>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1"/>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1"/>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1"/>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1"/>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1"/>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1"/>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1"/>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1"/>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1"/>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1"/>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1"/>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1"/>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1"/>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1"/>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1"/>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1"/>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1"/>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1"/>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1"/>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1"/>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1"/>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1"/>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1"/>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1"/>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1"/>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1"/>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1"/>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1"/>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1"/>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1"/>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1"/>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1"/>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1"/>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1"/>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1"/>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1"/>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1"/>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1"/>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1"/>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1"/>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1"/>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1"/>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1"/>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1"/>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1"/>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1"/>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1"/>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1"/>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1"/>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1"/>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1"/>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1"/>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1"/>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1"/>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1"/>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1"/>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1"/>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1"/>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1"/>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1"/>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1"/>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1"/>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1"/>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1"/>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1"/>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1"/>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1"/>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1"/>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1"/>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1"/>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1"/>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1"/>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1"/>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1"/>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1"/>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1"/>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1"/>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1"/>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1"/>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1"/>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1"/>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1"/>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1"/>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1"/>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1"/>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1"/>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1"/>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1"/>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1"/>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1"/>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1"/>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1"/>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1"/>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1"/>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1"/>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1"/>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1"/>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1"/>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1"/>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1"/>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1"/>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1"/>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1"/>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1"/>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1"/>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1"/>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1"/>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1"/>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1"/>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1"/>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1"/>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1"/>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1"/>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1"/>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1"/>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1"/>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1"/>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1"/>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1"/>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1"/>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1"/>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1"/>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1"/>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1"/>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1"/>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1"/>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1"/>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1"/>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1"/>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1"/>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1"/>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1"/>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1"/>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1"/>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1"/>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1"/>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1"/>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1"/>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1"/>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1"/>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1"/>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1"/>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1"/>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1"/>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1"/>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1"/>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1"/>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1"/>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1"/>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1"/>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1"/>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1"/>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1"/>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1"/>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1"/>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1"/>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1"/>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1"/>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1"/>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1"/>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1"/>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1"/>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1"/>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1"/>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1"/>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1"/>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1"/>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1"/>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1"/>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1"/>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1"/>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1"/>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1"/>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1"/>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1"/>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1"/>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1"/>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1"/>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1"/>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1"/>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1"/>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1"/>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1"/>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1"/>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1"/>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1"/>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1"/>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1"/>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1"/>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1"/>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1"/>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1"/>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1"/>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1"/>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1"/>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1"/>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1"/>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1"/>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1"/>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1"/>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1"/>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1"/>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1"/>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1"/>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1"/>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1"/>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1"/>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1"/>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1"/>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1"/>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1"/>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1"/>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1"/>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1"/>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1"/>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1"/>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1"/>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1"/>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1"/>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1"/>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1"/>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1"/>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1"/>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1"/>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1"/>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1"/>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1"/>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1"/>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1"/>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1"/>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1"/>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1"/>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1"/>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1"/>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1"/>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1"/>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1"/>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1"/>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1"/>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1"/>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1"/>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1"/>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1"/>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1"/>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1"/>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1"/>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1"/>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1"/>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1"/>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1"/>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1"/>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1"/>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1"/>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1"/>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1"/>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1"/>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1"/>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1"/>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1"/>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1"/>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1"/>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1"/>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1"/>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1"/>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1"/>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1"/>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1"/>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1"/>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1"/>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1"/>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1"/>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1"/>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1"/>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1"/>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1"/>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1"/>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1"/>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1"/>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1"/>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1"/>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1"/>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1"/>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1"/>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1"/>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1"/>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1"/>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1"/>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1"/>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1"/>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1"/>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1"/>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1"/>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1"/>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1"/>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1"/>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1"/>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1"/>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1"/>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1"/>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1"/>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1"/>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1"/>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1"/>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1"/>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1"/>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1"/>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1"/>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1"/>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1"/>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1"/>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1"/>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1"/>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1"/>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1"/>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1"/>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1"/>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1"/>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1"/>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1"/>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1"/>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1"/>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1"/>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1"/>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1"/>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1"/>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1"/>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1"/>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1"/>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1"/>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1"/>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1"/>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1"/>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1"/>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1"/>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1"/>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1"/>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1"/>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1"/>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1"/>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1"/>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1"/>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1"/>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1"/>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1"/>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1"/>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1"/>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1"/>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1"/>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1"/>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1"/>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1"/>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1"/>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1"/>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1"/>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1"/>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1"/>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1"/>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1"/>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1"/>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1"/>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1"/>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1"/>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1"/>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1"/>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1"/>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1"/>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1"/>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1"/>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1"/>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1"/>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1"/>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1"/>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1"/>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1"/>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1"/>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1"/>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1"/>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1"/>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1"/>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1"/>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1"/>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1"/>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1"/>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1"/>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1"/>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1"/>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1"/>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1"/>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1"/>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1"/>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1"/>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1"/>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1"/>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1"/>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1"/>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1"/>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1"/>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1"/>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1"/>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1"/>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1"/>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1"/>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1"/>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1"/>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1"/>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1"/>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1"/>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1"/>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1"/>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1"/>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1"/>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1"/>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1"/>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1"/>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1"/>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1"/>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1"/>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1"/>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1"/>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1"/>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1"/>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1"/>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1"/>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1"/>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1"/>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1"/>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1"/>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1"/>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1"/>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1"/>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1"/>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1"/>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1"/>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1"/>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1"/>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1"/>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1"/>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1"/>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1"/>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1"/>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1"/>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1"/>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1"/>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1"/>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1"/>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1"/>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1"/>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1"/>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1"/>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1"/>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1"/>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1"/>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1"/>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1"/>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1"/>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1"/>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1"/>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1"/>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1"/>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1"/>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1"/>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1"/>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1"/>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1"/>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1"/>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1"/>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1"/>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1"/>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1"/>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1"/>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1"/>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1"/>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1"/>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1"/>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1"/>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1"/>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1"/>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1"/>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1"/>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1"/>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1"/>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1"/>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1"/>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1"/>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1"/>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1"/>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1"/>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1"/>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1"/>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1"/>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1"/>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1"/>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1"/>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1"/>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1"/>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1"/>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1"/>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1"/>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1"/>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1"/>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1"/>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1"/>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1"/>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1"/>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1"/>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1"/>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1"/>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1"/>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1"/>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1"/>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1"/>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1"/>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1"/>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1"/>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1"/>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1"/>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1"/>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1"/>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1"/>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1"/>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1"/>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1"/>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1"/>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1"/>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1"/>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1"/>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1"/>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1"/>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1"/>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1"/>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1"/>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1"/>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1"/>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1"/>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1"/>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1"/>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1"/>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1"/>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1"/>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1"/>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1"/>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1"/>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1"/>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1"/>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1"/>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1"/>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1"/>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1"/>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1"/>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1"/>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1"/>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1"/>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1"/>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1"/>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1"/>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1"/>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1"/>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1"/>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1"/>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1"/>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1"/>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1"/>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1"/>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1"/>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1"/>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1"/>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1"/>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1"/>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1"/>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1"/>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1"/>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1"/>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1"/>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1"/>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1"/>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1"/>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1"/>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1"/>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1"/>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1"/>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1"/>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1"/>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1"/>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1"/>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1"/>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1"/>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1"/>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1"/>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1"/>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1"/>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1"/>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1"/>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1"/>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1"/>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1"/>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1"/>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1"/>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1"/>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1"/>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1"/>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1"/>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1"/>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1"/>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1"/>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1"/>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1"/>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1"/>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1"/>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1"/>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1"/>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1"/>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1"/>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1"/>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1"/>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1"/>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1"/>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1"/>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1"/>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1"/>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1"/>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1"/>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1"/>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1"/>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1"/>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1"/>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1"/>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1"/>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1"/>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1"/>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1"/>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1"/>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1"/>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1"/>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1"/>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1"/>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1"/>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1"/>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1"/>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1"/>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1"/>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1"/>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1"/>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1"/>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1"/>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1"/>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1"/>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1"/>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1"/>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1"/>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1"/>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1"/>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1"/>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1"/>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1"/>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1"/>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1"/>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1"/>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1"/>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1"/>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1"/>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1"/>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1"/>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1"/>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1"/>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1"/>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1"/>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1"/>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1"/>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1"/>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1"/>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1"/>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1"/>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1"/>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1"/>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1"/>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1"/>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1"/>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1"/>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1"/>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1"/>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1"/>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1"/>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1"/>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1"/>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1"/>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1"/>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1"/>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1"/>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1"/>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1"/>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1"/>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1"/>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1"/>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1"/>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1"/>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1"/>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1"/>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1"/>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1"/>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1"/>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1"/>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1"/>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1"/>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1"/>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1"/>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1"/>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1"/>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1"/>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1"/>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1"/>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1"/>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1"/>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1"/>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1"/>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1"/>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1"/>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1"/>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1"/>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1"/>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1"/>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1"/>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1"/>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1"/>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1"/>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1"/>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1"/>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1"/>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1"/>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1"/>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1"/>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1"/>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1"/>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1"/>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1"/>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1"/>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1"/>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1"/>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1"/>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1"/>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1"/>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1"/>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1"/>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1"/>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1"/>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1"/>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1"/>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1"/>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1"/>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1"/>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1"/>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1"/>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1"/>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1"/>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1"/>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1"/>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1"/>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1"/>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1"/>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1"/>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1"/>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1"/>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1"/>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1"/>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1"/>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1"/>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1"/>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1"/>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1"/>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1"/>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1"/>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1"/>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1"/>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1"/>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1"/>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1"/>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1"/>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1"/>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1"/>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1"/>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1"/>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1"/>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1"/>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1"/>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1"/>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1"/>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1"/>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1"/>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1"/>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1"/>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1"/>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1"/>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1"/>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1"/>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1"/>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1"/>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1"/>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1"/>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1"/>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1"/>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1"/>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1"/>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1"/>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1"/>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1"/>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1"/>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1"/>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1"/>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1"/>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1"/>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1"/>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1"/>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1"/>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1"/>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1"/>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1"/>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1"/>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1"/>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1"/>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1"/>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1"/>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1"/>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1"/>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1"/>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1"/>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1"/>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1"/>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1"/>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1"/>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1"/>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1"/>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1"/>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1"/>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1"/>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1"/>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1"/>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1"/>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1"/>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1"/>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1"/>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1"/>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1"/>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1"/>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1"/>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1"/>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1"/>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1"/>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1"/>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1"/>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1"/>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1"/>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1"/>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1"/>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1"/>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1"/>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1"/>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1"/>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1"/>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1"/>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1"/>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1"/>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1"/>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1"/>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1"/>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1"/>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1"/>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1"/>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1"/>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1"/>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1"/>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1"/>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1"/>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1"/>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1"/>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1"/>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1"/>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1"/>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1"/>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1"/>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1"/>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1"/>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1"/>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1"/>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1"/>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1"/>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1"/>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1"/>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1"/>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1"/>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1"/>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1"/>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1"/>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1"/>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1"/>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1"/>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1"/>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1"/>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1"/>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1"/>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1"/>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1"/>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1"/>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1"/>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1"/>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1"/>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1"/>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1"/>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1"/>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1"/>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1"/>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1"/>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1"/>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1"/>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1"/>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1"/>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1"/>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1"/>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1"/>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1"/>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1"/>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1"/>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1"/>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1"/>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1"/>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1"/>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1"/>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1"/>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1"/>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1"/>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1"/>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1"/>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1"/>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1"/>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1"/>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1"/>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1"/>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1"/>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1"/>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1"/>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EDNOVATE</v>
      </c>
      <c r="B1" s="5"/>
      <c r="C1" s="2">
        <v>2022.0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4.9175584E7</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1513970.0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50689554</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2"/>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2"/>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2"/>
      <c r="H12" s="43"/>
      <c r="I12" s="173"/>
      <c r="J12" s="43"/>
      <c r="K12" s="43"/>
      <c r="L12" s="43"/>
      <c r="M12" s="43"/>
      <c r="N12" s="43"/>
      <c r="O12" s="43"/>
      <c r="P12" s="43"/>
      <c r="Q12" s="43"/>
      <c r="R12" s="43"/>
      <c r="S12" s="43"/>
      <c r="T12" s="43"/>
      <c r="U12" s="43"/>
      <c r="V12" s="43"/>
      <c r="W12" s="43"/>
      <c r="X12" s="43"/>
      <c r="Y12" s="43"/>
      <c r="Z12" s="43"/>
    </row>
    <row r="13">
      <c r="A13" s="49"/>
      <c r="B13" s="45" t="s">
        <v>52</v>
      </c>
      <c r="C13" s="174"/>
      <c r="D13" s="61"/>
      <c r="E13" s="61"/>
      <c r="F13" s="62">
        <v>0.0</v>
      </c>
      <c r="G13" s="172"/>
      <c r="H13" s="43"/>
      <c r="J13" s="172"/>
      <c r="K13" s="43"/>
      <c r="L13" s="43"/>
      <c r="M13" s="43"/>
      <c r="N13" s="43"/>
      <c r="O13" s="43"/>
      <c r="P13" s="43"/>
      <c r="Q13" s="43"/>
      <c r="R13" s="43"/>
      <c r="S13" s="43"/>
      <c r="T13" s="43"/>
      <c r="U13" s="43"/>
      <c r="V13" s="43"/>
      <c r="W13" s="43"/>
      <c r="X13" s="43"/>
      <c r="Y13" s="43"/>
      <c r="Z13" s="43"/>
    </row>
    <row r="14">
      <c r="A14" s="49"/>
      <c r="B14" s="45" t="s">
        <v>54</v>
      </c>
      <c r="C14" s="175"/>
      <c r="D14" s="61"/>
      <c r="E14" s="61"/>
      <c r="F14" s="62">
        <v>0.0</v>
      </c>
      <c r="G14" s="172"/>
      <c r="H14" s="43"/>
      <c r="J14" s="172"/>
      <c r="K14" s="43"/>
      <c r="L14" s="43"/>
      <c r="M14" s="43"/>
      <c r="N14" s="43"/>
      <c r="O14" s="43"/>
      <c r="P14" s="43"/>
      <c r="Q14" s="43"/>
      <c r="R14" s="43"/>
      <c r="S14" s="43"/>
      <c r="T14" s="43"/>
      <c r="U14" s="43"/>
      <c r="V14" s="43"/>
      <c r="W14" s="43"/>
      <c r="X14" s="43"/>
      <c r="Y14" s="43"/>
      <c r="Z14" s="43"/>
    </row>
    <row r="15">
      <c r="A15" s="52"/>
      <c r="B15" s="45" t="s">
        <v>56</v>
      </c>
      <c r="C15" s="175"/>
      <c r="D15" s="61"/>
      <c r="E15" s="61"/>
      <c r="F15" s="62">
        <v>0.0</v>
      </c>
      <c r="G15" s="43"/>
      <c r="H15" s="43"/>
      <c r="J15" s="172"/>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53217.0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238</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60" t="s">
        <v>96</v>
      </c>
      <c r="D39" s="74"/>
      <c r="E39" s="48">
        <v>300.0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300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50743071</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EDNOVATE</v>
      </c>
      <c r="B1" s="2">
        <f>'Revenues 2022'!C1</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1240860</v>
      </c>
      <c r="D7" s="99">
        <v>1104365.0</v>
      </c>
      <c r="E7" s="99">
        <v>124085.0</v>
      </c>
      <c r="F7" s="99">
        <v>12410.0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19049902</v>
      </c>
      <c r="D9" s="99">
        <v>1.637736E7</v>
      </c>
      <c r="E9" s="99">
        <v>2546422.0</v>
      </c>
      <c r="F9" s="99">
        <v>126120.0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378764</v>
      </c>
      <c r="D10" s="99">
        <v>325467.0</v>
      </c>
      <c r="E10" s="99">
        <v>50808.0</v>
      </c>
      <c r="F10" s="99">
        <v>2489.0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1871886</v>
      </c>
      <c r="D11" s="99">
        <v>1611002.0</v>
      </c>
      <c r="E11" s="99">
        <v>248299.0</v>
      </c>
      <c r="F11" s="99">
        <v>12585.0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1354833</v>
      </c>
      <c r="D12" s="99">
        <v>1167115.0</v>
      </c>
      <c r="E12" s="99">
        <v>178486.0</v>
      </c>
      <c r="F12" s="99">
        <v>9232.0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6440830</v>
      </c>
      <c r="D20" s="99">
        <v>5394566.0</v>
      </c>
      <c r="E20" s="99">
        <v>1046264.0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400120</v>
      </c>
      <c r="D21" s="99">
        <v>0.0</v>
      </c>
      <c r="E21" s="99">
        <v>400120.0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1462932</v>
      </c>
      <c r="D22" s="99">
        <v>918973.0</v>
      </c>
      <c r="E22" s="99">
        <v>543959.0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10305849</v>
      </c>
      <c r="D25" s="99">
        <v>9968488.0</v>
      </c>
      <c r="E25" s="99">
        <v>320769.0</v>
      </c>
      <c r="F25" s="99">
        <v>16592.0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252491</v>
      </c>
      <c r="D26" s="99">
        <v>197811.0</v>
      </c>
      <c r="E26" s="99">
        <v>54680.0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92616</v>
      </c>
      <c r="D29" s="99">
        <v>0.0</v>
      </c>
      <c r="E29" s="99">
        <v>92616.0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258795</v>
      </c>
      <c r="D31" s="99">
        <v>251583.0</v>
      </c>
      <c r="E31" s="99">
        <v>6857.0</v>
      </c>
      <c r="F31" s="99">
        <v>355.0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215632</v>
      </c>
      <c r="D32" s="99">
        <v>0.0</v>
      </c>
      <c r="E32" s="99">
        <v>215632.0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60" t="s">
        <v>135</v>
      </c>
      <c r="C34" s="98">
        <f t="shared" si="1"/>
        <v>2496283</v>
      </c>
      <c r="D34" s="99">
        <v>2006220.0</v>
      </c>
      <c r="E34" s="99">
        <v>474714.0</v>
      </c>
      <c r="F34" s="99">
        <v>15349.0</v>
      </c>
      <c r="G34" s="43"/>
      <c r="H34" s="43"/>
      <c r="I34" s="43"/>
      <c r="J34" s="43"/>
      <c r="K34" s="43"/>
      <c r="L34" s="43"/>
      <c r="M34" s="43"/>
      <c r="N34" s="43"/>
      <c r="O34" s="43"/>
      <c r="P34" s="43"/>
      <c r="Q34" s="43"/>
      <c r="R34" s="43"/>
      <c r="S34" s="43"/>
      <c r="T34" s="43"/>
      <c r="U34" s="43"/>
      <c r="V34" s="43"/>
      <c r="W34" s="43"/>
      <c r="X34" s="43"/>
      <c r="Y34" s="43"/>
      <c r="Z34" s="43"/>
    </row>
    <row r="35">
      <c r="A35" s="45" t="s">
        <v>48</v>
      </c>
      <c r="B35" s="60" t="s">
        <v>137</v>
      </c>
      <c r="C35" s="98">
        <f t="shared" si="1"/>
        <v>1008510</v>
      </c>
      <c r="D35" s="99">
        <v>911023.0</v>
      </c>
      <c r="E35" s="99">
        <v>97487.0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60" t="s">
        <v>136</v>
      </c>
      <c r="C36" s="98">
        <f t="shared" si="1"/>
        <v>989824</v>
      </c>
      <c r="D36" s="99">
        <v>989824.0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138</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139</v>
      </c>
      <c r="C40" s="104">
        <f t="shared" ref="C40:F40" si="2">sum(C3:C39)</f>
        <v>47820127</v>
      </c>
      <c r="D40" s="104">
        <f t="shared" si="2"/>
        <v>41223797</v>
      </c>
      <c r="E40" s="104">
        <f t="shared" si="2"/>
        <v>6401198</v>
      </c>
      <c r="F40" s="104">
        <f t="shared" si="2"/>
        <v>195132</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EDNOVATE</v>
      </c>
      <c r="B1" s="5"/>
      <c r="C1" s="2">
        <f>'Revenues 2022'!C1</f>
        <v>2022</v>
      </c>
      <c r="D1" s="108"/>
      <c r="E1" s="109"/>
      <c r="F1" s="43"/>
      <c r="G1" s="43"/>
      <c r="H1" s="43"/>
      <c r="I1" s="43"/>
      <c r="J1" s="43"/>
      <c r="K1" s="43"/>
      <c r="L1" s="43"/>
      <c r="M1" s="43"/>
      <c r="N1" s="43"/>
      <c r="O1" s="43"/>
      <c r="P1" s="43"/>
      <c r="Q1" s="43"/>
      <c r="R1" s="43"/>
      <c r="S1" s="43"/>
      <c r="T1" s="43"/>
      <c r="U1" s="43"/>
      <c r="V1" s="43"/>
      <c r="W1" s="43"/>
      <c r="X1" s="43"/>
      <c r="Y1" s="43"/>
      <c r="Z1" s="43"/>
    </row>
    <row r="2">
      <c r="A2" s="110" t="s">
        <v>140</v>
      </c>
      <c r="B2" s="45">
        <v>1.0</v>
      </c>
      <c r="C2" s="46" t="s">
        <v>141</v>
      </c>
      <c r="D2" s="111"/>
      <c r="E2" s="112">
        <v>1.0591932E7</v>
      </c>
      <c r="F2" s="43"/>
      <c r="G2" s="43"/>
      <c r="H2" s="43"/>
      <c r="I2" s="43"/>
      <c r="J2" s="43"/>
      <c r="K2" s="43"/>
      <c r="L2" s="43"/>
      <c r="M2" s="43"/>
      <c r="N2" s="43"/>
      <c r="O2" s="43"/>
      <c r="P2" s="43"/>
      <c r="Q2" s="43"/>
      <c r="R2" s="43"/>
      <c r="S2" s="43"/>
      <c r="T2" s="43"/>
      <c r="U2" s="43"/>
      <c r="V2" s="43"/>
      <c r="W2" s="43"/>
      <c r="X2" s="43"/>
      <c r="Y2" s="43"/>
      <c r="Z2" s="43"/>
    </row>
    <row r="3">
      <c r="A3" s="49"/>
      <c r="B3" s="45">
        <v>2.0</v>
      </c>
      <c r="C3" s="46" t="s">
        <v>142</v>
      </c>
      <c r="D3" s="113"/>
      <c r="E3" s="112">
        <v>1.4009299E7</v>
      </c>
      <c r="F3" s="43"/>
      <c r="G3" s="43"/>
      <c r="H3" s="43"/>
      <c r="I3" s="43"/>
      <c r="J3" s="43"/>
      <c r="K3" s="43"/>
      <c r="L3" s="43"/>
      <c r="M3" s="43"/>
      <c r="N3" s="43"/>
      <c r="O3" s="43"/>
      <c r="P3" s="43"/>
      <c r="Q3" s="43"/>
      <c r="R3" s="43"/>
      <c r="S3" s="43"/>
      <c r="T3" s="43"/>
      <c r="U3" s="43"/>
      <c r="V3" s="43"/>
      <c r="W3" s="43"/>
      <c r="X3" s="43"/>
      <c r="Y3" s="43"/>
      <c r="Z3" s="43"/>
    </row>
    <row r="4">
      <c r="A4" s="49"/>
      <c r="B4" s="45">
        <v>3.0</v>
      </c>
      <c r="C4" s="46" t="s">
        <v>143</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144</v>
      </c>
      <c r="D5" s="113"/>
      <c r="E5" s="112">
        <v>7208183.0</v>
      </c>
      <c r="F5" s="43"/>
      <c r="G5" s="43"/>
      <c r="H5" s="43"/>
      <c r="I5" s="43"/>
      <c r="J5" s="43"/>
      <c r="K5" s="43"/>
      <c r="L5" s="43"/>
      <c r="M5" s="43"/>
      <c r="N5" s="43"/>
      <c r="O5" s="43"/>
      <c r="P5" s="43"/>
      <c r="Q5" s="43"/>
      <c r="R5" s="43"/>
      <c r="S5" s="43"/>
      <c r="T5" s="43"/>
      <c r="U5" s="43"/>
      <c r="V5" s="43"/>
      <c r="W5" s="43"/>
      <c r="X5" s="43"/>
      <c r="Y5" s="43"/>
      <c r="Z5" s="43"/>
    </row>
    <row r="6">
      <c r="A6" s="49"/>
      <c r="B6" s="45">
        <v>5.0</v>
      </c>
      <c r="C6" s="51" t="s">
        <v>145</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146</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147</v>
      </c>
      <c r="D8" s="113"/>
      <c r="E8" s="112">
        <v>4375000.0</v>
      </c>
      <c r="F8" s="43"/>
      <c r="G8" s="43"/>
      <c r="H8" s="43"/>
      <c r="I8" s="43"/>
      <c r="J8" s="43"/>
      <c r="K8" s="43"/>
      <c r="L8" s="43"/>
      <c r="M8" s="43"/>
      <c r="N8" s="43"/>
      <c r="O8" s="43"/>
      <c r="P8" s="43"/>
      <c r="Q8" s="43"/>
      <c r="R8" s="43"/>
      <c r="S8" s="43"/>
      <c r="T8" s="43"/>
      <c r="U8" s="43"/>
      <c r="V8" s="43"/>
      <c r="W8" s="43"/>
      <c r="X8" s="43"/>
      <c r="Y8" s="43"/>
      <c r="Z8" s="43"/>
    </row>
    <row r="9">
      <c r="A9" s="49"/>
      <c r="B9" s="45">
        <v>8.0</v>
      </c>
      <c r="C9" s="46" t="s">
        <v>148</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149</v>
      </c>
      <c r="D10" s="111"/>
      <c r="E10" s="112">
        <v>1076463.0</v>
      </c>
      <c r="F10" s="43"/>
      <c r="G10" s="43"/>
      <c r="H10" s="43"/>
      <c r="I10" s="43"/>
      <c r="J10" s="43"/>
      <c r="K10" s="43"/>
      <c r="L10" s="43"/>
      <c r="M10" s="43"/>
      <c r="N10" s="43"/>
      <c r="O10" s="43"/>
      <c r="P10" s="43"/>
      <c r="Q10" s="43"/>
      <c r="R10" s="43"/>
      <c r="S10" s="43"/>
      <c r="T10" s="43"/>
      <c r="U10" s="43"/>
      <c r="V10" s="43"/>
      <c r="W10" s="43"/>
      <c r="X10" s="43"/>
      <c r="Y10" s="43"/>
      <c r="Z10" s="43"/>
    </row>
    <row r="11">
      <c r="A11" s="49"/>
      <c r="B11" s="45" t="s">
        <v>150</v>
      </c>
      <c r="C11" s="46" t="s">
        <v>151</v>
      </c>
      <c r="D11" s="112">
        <v>3756165.0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152</v>
      </c>
      <c r="C12" s="46" t="s">
        <v>153</v>
      </c>
      <c r="D12" s="112">
        <v>1464404.0</v>
      </c>
      <c r="E12" s="109">
        <f>D11-D12</f>
        <v>2291761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154</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155</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156</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157</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158</v>
      </c>
      <c r="D17" s="113"/>
      <c r="E17" s="112">
        <v>4.8402869E7</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159</v>
      </c>
      <c r="D18" s="114"/>
      <c r="E18" s="115">
        <f>sum(E2:E17)</f>
        <v>87955507</v>
      </c>
      <c r="F18" s="43"/>
      <c r="G18" s="43"/>
      <c r="H18" s="43"/>
      <c r="I18" s="43"/>
      <c r="J18" s="43"/>
      <c r="K18" s="43"/>
      <c r="L18" s="43"/>
      <c r="M18" s="43"/>
      <c r="N18" s="43"/>
      <c r="O18" s="43"/>
      <c r="P18" s="43"/>
      <c r="Q18" s="43"/>
      <c r="R18" s="43"/>
      <c r="S18" s="43"/>
      <c r="T18" s="43"/>
      <c r="U18" s="43"/>
      <c r="V18" s="43"/>
      <c r="W18" s="43"/>
      <c r="X18" s="43"/>
      <c r="Y18" s="43"/>
      <c r="Z18" s="43"/>
    </row>
    <row r="19">
      <c r="A19" s="44" t="s">
        <v>160</v>
      </c>
      <c r="B19" s="116">
        <v>17.0</v>
      </c>
      <c r="C19" s="117" t="s">
        <v>161</v>
      </c>
      <c r="D19" s="118"/>
      <c r="E19" s="112">
        <v>2096102.0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162</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163</v>
      </c>
      <c r="D21" s="118"/>
      <c r="E21" s="112">
        <v>8614625.0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164</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165</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166</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167</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168</v>
      </c>
      <c r="D26" s="118"/>
      <c r="E26" s="119">
        <v>3680408.0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169</v>
      </c>
      <c r="D27" s="118"/>
      <c r="E27" s="119">
        <v>4.5818465E7</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170</v>
      </c>
      <c r="D28" s="126"/>
      <c r="E28" s="127">
        <f>sum(E19:E27)</f>
        <v>60209600</v>
      </c>
      <c r="F28" s="43"/>
      <c r="G28" s="43"/>
      <c r="H28" s="43"/>
      <c r="I28" s="43"/>
      <c r="J28" s="43"/>
      <c r="K28" s="43"/>
      <c r="L28" s="43"/>
      <c r="M28" s="43"/>
      <c r="N28" s="43"/>
      <c r="O28" s="43"/>
      <c r="P28" s="43"/>
      <c r="Q28" s="43"/>
      <c r="R28" s="43"/>
      <c r="S28" s="43"/>
      <c r="T28" s="43"/>
      <c r="U28" s="43"/>
      <c r="V28" s="43"/>
      <c r="W28" s="43"/>
      <c r="X28" s="43"/>
      <c r="Y28" s="43"/>
      <c r="Z28" s="43"/>
    </row>
    <row r="29">
      <c r="A29" s="65" t="s">
        <v>171</v>
      </c>
      <c r="B29" s="128"/>
      <c r="C29" s="129" t="s">
        <v>172</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173</v>
      </c>
      <c r="D30" s="118"/>
      <c r="E30" s="112">
        <v>2.7489176E7</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174</v>
      </c>
      <c r="D31" s="118"/>
      <c r="E31" s="112">
        <v>256731.0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175</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176</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177</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178</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179</v>
      </c>
      <c r="D36" s="132"/>
      <c r="E36" s="127">
        <f>sum(E30:E35)</f>
        <v>27745907</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180</v>
      </c>
      <c r="D37" s="136"/>
      <c r="E37" s="137">
        <f>E36+E28</f>
        <v>87955507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