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1" sheetId="3" r:id="rId7"/>
    <sheet state="visible" name="Expenses 2021" sheetId="4" r:id="rId8"/>
    <sheet state="visible" name="Balance Sheet 2021" sheetId="5" r:id="rId9"/>
    <sheet state="visible" name="Ratios 2021" sheetId="6" r:id="rId10"/>
    <sheet state="visible" name="Revenues 2022" sheetId="7" r:id="rId11"/>
    <sheet state="visible" name="Expenses 2022" sheetId="8" r:id="rId12"/>
    <sheet state="visible" name="Balance Sheet 2022" sheetId="9" r:id="rId13"/>
    <sheet state="visible" name="Ratios 2022" sheetId="10" r:id="rId14"/>
    <sheet state="visible" name="Revenues 2023" sheetId="11" r:id="rId15"/>
    <sheet state="visible" name="Expenses 2023" sheetId="12" r:id="rId16"/>
    <sheet state="visible" name="Balance Sheet 2023" sheetId="13" r:id="rId17"/>
    <sheet state="visible" name="Ratios 2023" sheetId="14" r:id="rId18"/>
    <sheet state="visible" name="Multi-Year Ratios" sheetId="15" r:id="rId19"/>
  </sheets>
  <definedNames/>
  <calcPr/>
</workbook>
</file>

<file path=xl/sharedStrings.xml><?xml version="1.0" encoding="utf-8"?>
<sst xmlns="http://schemas.openxmlformats.org/spreadsheetml/2006/main" count="876" uniqueCount="254">
  <si>
    <t>ANIMAL LEGAL DEFENSE FUND</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</si>
  <si>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</si>
  <si>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</si>
  <si>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</si>
  <si>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</si>
  <si>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</si>
  <si>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</si>
  <si>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</si>
  <si>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</si>
  <si>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</si>
  <si>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</si>
  <si>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</si>
  <si>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</si>
  <si>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</si>
  <si>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</si>
  <si>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</si>
  <si>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</si>
  <si>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</si>
  <si>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</si>
  <si>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</si>
  <si>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</si>
  <si>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</si>
  <si>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</si>
  <si>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</si>
  <si>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</si>
  <si>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</si>
  <si>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</si>
  <si>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</si>
  <si>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</si>
  <si>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</si>
  <si>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</si>
  <si>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</si>
  <si>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</si>
  <si>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</si>
  <si>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</si>
  <si>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</si>
  <si>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</si>
  <si>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</si>
  <si>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</si>
  <si>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</si>
  <si>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</si>
  <si>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</si>
  <si>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</si>
  <si>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</si>
  <si>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</si>
  <si>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</si>
  <si>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</si>
  <si>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</si>
  <si>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</si>
  <si>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</si>
  <si>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</si>
  <si>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</si>
  <si>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</si>
  <si>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</si>
  <si>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</si>
  <si>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</si>
  <si>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</si>
  <si>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</si>
  <si>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</si>
  <si>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</si>
  <si>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</si>
  <si>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</si>
  <si>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</si>
  <si>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</si>
  <si>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LEGAL REIMBURSEMENTS</t>
  </si>
  <si>
    <t>CONFERENCES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</si>
  <si>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</si>
  <si>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</si>
  <si>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</si>
  <si>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</si>
  <si>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</si>
  <si>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</si>
  <si>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</si>
  <si>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</si>
  <si>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</si>
  <si>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</si>
  <si>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</si>
  <si>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</si>
  <si>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</si>
  <si>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</si>
  <si>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</si>
  <si>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</si>
  <si>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</si>
  <si>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</si>
  <si>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</si>
  <si>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</si>
  <si>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</si>
  <si>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</si>
  <si>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</si>
  <si>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</si>
  <si>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</si>
  <si>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</si>
  <si>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</si>
  <si>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</si>
  <si>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</si>
  <si>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</si>
  <si>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</si>
  <si>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</si>
  <si>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OTHER INCOME</t>
  </si>
  <si>
    <t>CURRENCY EXCHANGE GAIN/LOSS</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</si>
  <si>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</si>
  <si>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</si>
  <si>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</si>
  <si>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</si>
  <si>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</si>
  <si>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</si>
  <si>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</si>
  <si>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</si>
  <si>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</si>
  <si>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</si>
  <si>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</si>
  <si>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</si>
  <si>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</si>
  <si>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</si>
  <si>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</si>
  <si>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</si>
  <si>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</si>
  <si>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</si>
  <si>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</si>
  <si>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</si>
  <si>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</si>
  <si>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</si>
  <si>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</si>
  <si>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</si>
  <si>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</si>
  <si>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</si>
  <si>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</si>
  <si>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</si>
  <si>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</si>
  <si>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</si>
  <si>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</si>
  <si>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</si>
  <si>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</si>
  <si>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</si>
  <si>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</si>
  <si>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</si>
  <si>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</si>
  <si>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 PRINTING &amp; PUBLICATIONS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</si>
  <si>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</si>
  <si>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</si>
  <si>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</si>
  <si>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</si>
  <si>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</si>
  <si>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</si>
  <si>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</si>
  <si>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</si>
  <si>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</si>
  <si>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</si>
  <si>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</si>
  <si>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</si>
  <si>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</si>
  <si>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</si>
  <si>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</si>
  <si>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</si>
  <si>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</si>
  <si>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</si>
  <si>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</si>
  <si>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</si>
  <si>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</si>
  <si>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</si>
  <si>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</si>
  <si>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</si>
  <si>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</si>
  <si>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</si>
  <si>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</si>
  <si>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</si>
  <si>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</si>
  <si>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</si>
  <si>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</si>
  <si>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</si>
  <si>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</si>
  <si>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</si>
  <si>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</si>
  <si>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</si>
  <si>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</si>
  <si>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</si>
  <si>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</si>
  <si>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</si>
  <si>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</si>
  <si>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</si>
  <si>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</si>
  <si>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</si>
  <si>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</si>
  <si>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</si>
  <si>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</si>
  <si>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</si>
  <si>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</si>
  <si>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</si>
  <si>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</si>
  <si>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</si>
  <si>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</si>
  <si>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</si>
  <si>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</si>
  <si>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</si>
  <si>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</si>
  <si>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</si>
  <si>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</si>
  <si>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</si>
  <si>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</si>
  <si>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</si>
  <si>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</si>
  <si>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</si>
  <si>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</si>
  <si>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</si>
  <si>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</si>
  <si>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</si>
  <si>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</si>
  <si>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</si>
  <si>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</si>
  <si>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</si>
  <si>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</si>
  <si>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</si>
  <si>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</si>
  <si>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</si>
  <si>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</si>
  <si>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</si>
  <si>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</si>
  <si>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</si>
  <si>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</si>
  <si>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</si>
  <si>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</si>
  <si>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</si>
  <si>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</si>
  <si>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</si>
  <si>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</si>
  <si>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</si>
  <si>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</si>
  <si>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</si>
  <si>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</si>
  <si>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</si>
  <si>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</si>
  <si>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</si>
  <si>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</si>
  <si>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</si>
  <si>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</si>
  <si>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</si>
  <si>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</si>
  <si>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</si>
  <si>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ATTORNEY AWARDS &amp; SETTLEMENTS</t>
  </si>
  <si>
    <r>
      <rPr>
        <rFont val="Roboto"/>
        <color rgb="FF000000"/>
        <sz val="10.0"/>
      </rPr>
      <t xml:space="preserve">Gross amount from sales of </t>
    </r>
    <r>
      <rPr>
        <rFont val="Roboto"/>
        <color rgb="FF000000"/>
        <sz val="10.0"/>
      </rPr>
      <t>assets other than inventory</t>
    </r>
  </si>
  <si>
    <t>DIRECT MARKETING</t>
  </si>
  <si>
    <t>PRINTING &amp; PUBLICATION</t>
  </si>
  <si>
    <t xml:space="preserve"> EQUIPMENT RENTAL</t>
  </si>
  <si>
    <t>POSTAGE &amp; DELIVERY</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</si>
  <si>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</si>
  <si>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</si>
  <si>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INSURANCE PROCEEDS</t>
  </si>
  <si>
    <r>
      <rPr>
        <rFont val="Roboto"/>
        <b/>
        <color rgb="FF000000"/>
        <sz val="10.0"/>
      </rPr>
      <t xml:space="preserve">Program Expenses </t>
    </r>
    <r>
      <rPr>
        <rFont val="Roboto"/>
        <b/>
        <i/>
        <color rgb="FF000000"/>
        <sz val="10.0"/>
      </rPr>
      <t xml:space="preserve">(Program Efficiency Ratio) </t>
    </r>
  </si>
  <si>
    <t>2021-2023</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</si>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</sst>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1" fillId="8" fontId="13" numFmtId="0" xfId="0" applyAlignment="1" applyBorder="1" applyFont="1">
      <alignment readingOrder="0" shrinkToFit="0" vertical="bottom" wrapText="1"/>
    </xf>
    <xf borderId="8" fillId="8"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2021.0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ANIMAL LEGAL DEFENSE FUND</v>
      </c>
      <c r="B1" s="2">
        <f>'Revenues 2022'!C1</f>
        <v>2022</v>
      </c>
      <c r="C1" s="139"/>
      <c r="D1" s="139"/>
      <c r="E1" s="140"/>
      <c r="F1" s="43"/>
      <c r="G1" s="43"/>
      <c r="H1" s="43"/>
      <c r="I1" s="43"/>
      <c r="J1" s="43"/>
      <c r="K1" s="43"/>
      <c r="L1" s="43"/>
      <c r="M1" s="43"/>
      <c r="N1" s="43"/>
      <c r="O1" s="43"/>
      <c r="P1" s="43"/>
      <c r="Q1" s="43"/>
      <c r="R1" s="43"/>
      <c r="S1" s="43"/>
      <c r="T1" s="43"/>
      <c r="U1" s="43"/>
      <c r="V1" s="43"/>
      <c r="W1" s="43"/>
      <c r="X1" s="43"/>
      <c r="Y1" s="43"/>
    </row>
    <row r="2">
      <c r="A2" s="141" t="s">
        <v>181</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182</v>
      </c>
      <c r="C3" s="145" t="s">
        <v>183</v>
      </c>
      <c r="D3" s="146">
        <f>'Expenses 2022'!C40</f>
        <v>17763139</v>
      </c>
      <c r="E3" s="147"/>
      <c r="F3" s="43"/>
      <c r="G3" s="43"/>
      <c r="H3" s="43"/>
      <c r="I3" s="43"/>
      <c r="J3" s="43"/>
      <c r="K3" s="43"/>
      <c r="L3" s="43"/>
      <c r="M3" s="43"/>
      <c r="N3" s="43"/>
      <c r="O3" s="43"/>
      <c r="P3" s="43"/>
      <c r="Q3" s="43"/>
      <c r="R3" s="43"/>
      <c r="S3" s="43"/>
      <c r="T3" s="43"/>
      <c r="U3" s="43"/>
      <c r="V3" s="43"/>
      <c r="W3" s="43"/>
      <c r="X3" s="43"/>
      <c r="Y3" s="43"/>
    </row>
    <row r="4">
      <c r="A4" s="139"/>
      <c r="B4" s="49"/>
      <c r="C4" s="145" t="s">
        <v>184</v>
      </c>
      <c r="D4" s="146">
        <f>'Expenses 2022'!C31</f>
        <v>62554</v>
      </c>
      <c r="E4" s="147"/>
      <c r="F4" s="43"/>
      <c r="G4" s="43"/>
      <c r="H4" s="43"/>
      <c r="I4" s="43"/>
      <c r="J4" s="43"/>
      <c r="K4" s="43"/>
      <c r="L4" s="43"/>
      <c r="M4" s="43"/>
      <c r="N4" s="43"/>
      <c r="O4" s="43"/>
      <c r="P4" s="43"/>
      <c r="Q4" s="43"/>
      <c r="R4" s="43"/>
      <c r="S4" s="43"/>
      <c r="T4" s="43"/>
      <c r="U4" s="43"/>
      <c r="V4" s="43"/>
      <c r="W4" s="43"/>
      <c r="X4" s="43"/>
      <c r="Y4" s="43"/>
    </row>
    <row r="5">
      <c r="A5" s="139"/>
      <c r="B5" s="49"/>
      <c r="C5" s="145" t="s">
        <v>185</v>
      </c>
      <c r="D5" s="146">
        <f>D3-D4</f>
        <v>17700585</v>
      </c>
      <c r="E5" s="147"/>
      <c r="F5" s="43"/>
      <c r="G5" s="43"/>
      <c r="H5" s="43"/>
      <c r="I5" s="43"/>
      <c r="J5" s="43"/>
      <c r="K5" s="43"/>
      <c r="L5" s="43"/>
      <c r="M5" s="43"/>
      <c r="N5" s="43"/>
      <c r="O5" s="43"/>
      <c r="P5" s="43"/>
      <c r="Q5" s="43"/>
      <c r="R5" s="43"/>
      <c r="S5" s="43"/>
      <c r="T5" s="43"/>
      <c r="U5" s="43"/>
      <c r="V5" s="43"/>
      <c r="W5" s="43"/>
      <c r="X5" s="43"/>
      <c r="Y5" s="43"/>
    </row>
    <row r="6">
      <c r="A6" s="139"/>
      <c r="B6" s="49"/>
      <c r="C6" s="145" t="s">
        <v>186</v>
      </c>
      <c r="D6" s="146">
        <f>D5/12</f>
        <v>1475048.75</v>
      </c>
      <c r="E6" s="147"/>
      <c r="F6" s="43"/>
      <c r="G6" s="43"/>
      <c r="H6" s="43"/>
      <c r="I6" s="43"/>
      <c r="J6" s="43"/>
      <c r="K6" s="43"/>
      <c r="L6" s="43"/>
      <c r="M6" s="43"/>
      <c r="N6" s="43"/>
      <c r="O6" s="43"/>
      <c r="P6" s="43"/>
      <c r="Q6" s="43"/>
      <c r="R6" s="43"/>
      <c r="S6" s="43"/>
      <c r="T6" s="43"/>
      <c r="U6" s="43"/>
      <c r="V6" s="43"/>
      <c r="W6" s="43"/>
      <c r="X6" s="43"/>
      <c r="Y6" s="43"/>
    </row>
    <row r="7">
      <c r="A7" s="139"/>
      <c r="B7" s="49"/>
      <c r="C7" s="145" t="s">
        <v>187</v>
      </c>
      <c r="D7" s="75">
        <f>'Balance Sheet 2022'!E2+'Balance Sheet 2022'!E3</f>
        <v>4154339</v>
      </c>
      <c r="E7" s="147"/>
      <c r="F7" s="43"/>
      <c r="G7" s="43"/>
      <c r="H7" s="43"/>
      <c r="I7" s="43"/>
      <c r="J7" s="43"/>
      <c r="K7" s="43"/>
      <c r="L7" s="43"/>
      <c r="M7" s="43"/>
      <c r="N7" s="43"/>
      <c r="O7" s="43"/>
      <c r="P7" s="43"/>
      <c r="Q7" s="43"/>
      <c r="R7" s="43"/>
      <c r="S7" s="43"/>
      <c r="T7" s="43"/>
      <c r="U7" s="43"/>
      <c r="V7" s="43"/>
      <c r="W7" s="43"/>
      <c r="X7" s="43"/>
      <c r="Y7" s="43"/>
    </row>
    <row r="8">
      <c r="A8" s="139"/>
      <c r="B8" s="49"/>
      <c r="C8" s="148" t="s">
        <v>181</v>
      </c>
      <c r="D8" s="149">
        <f>D7/D6</f>
        <v>2.816407932</v>
      </c>
      <c r="E8" s="150" t="s">
        <v>188</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189</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190</v>
      </c>
      <c r="C11" s="145" t="s">
        <v>191</v>
      </c>
      <c r="D11" s="75">
        <f>'Balance Sheet 2022'!E30</f>
        <v>17717966</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192</v>
      </c>
      <c r="D12" s="75">
        <f>'Expenses 2022'!C40</f>
        <v>17763139</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193</v>
      </c>
      <c r="D13" s="146">
        <f>D12/12</f>
        <v>1480261.583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189</v>
      </c>
      <c r="D14" s="149">
        <f>D11/D13</f>
        <v>11.9694831</v>
      </c>
      <c r="E14" s="150" t="s">
        <v>188</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194</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195</v>
      </c>
      <c r="C17" s="145" t="s">
        <v>196</v>
      </c>
      <c r="D17" s="75">
        <f>sum('Balance Sheet 2022'!E13:E15)</f>
        <v>12781592</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192</v>
      </c>
      <c r="D18" s="75">
        <f>'Expenses 2022'!C40</f>
        <v>17763139</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193</v>
      </c>
      <c r="D19" s="146">
        <f>D18/12</f>
        <v>1480261.583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197</v>
      </c>
      <c r="D20" s="149">
        <f>D17/D19</f>
        <v>8.634684669</v>
      </c>
      <c r="E20" s="150" t="s">
        <v>188</v>
      </c>
      <c r="F20" s="43"/>
      <c r="G20" s="43"/>
      <c r="H20" s="43"/>
      <c r="I20" s="43"/>
      <c r="J20" s="43"/>
      <c r="K20" s="43"/>
      <c r="L20" s="43"/>
      <c r="M20" s="43"/>
      <c r="N20" s="43"/>
      <c r="O20" s="43"/>
      <c r="P20" s="43"/>
      <c r="Q20" s="43"/>
      <c r="R20" s="43"/>
      <c r="S20" s="43"/>
      <c r="T20" s="43"/>
      <c r="U20" s="43"/>
      <c r="V20" s="43"/>
      <c r="W20" s="43"/>
      <c r="X20" s="43"/>
      <c r="Y20" s="43"/>
    </row>
    <row r="21">
      <c r="A21" s="139"/>
      <c r="B21" s="49"/>
      <c r="C21" s="154" t="s">
        <v>198</v>
      </c>
      <c r="D21" s="155">
        <f>D20+D8</f>
        <v>11.4510926</v>
      </c>
      <c r="E21" s="156" t="s">
        <v>188</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199</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200</v>
      </c>
      <c r="C24" s="160"/>
      <c r="D24" s="161">
        <f>max('Revenues 2022'!E2:E7,'Revenues 2022'!F10:F15)</f>
        <v>18437413</v>
      </c>
      <c r="E24" s="162" t="s">
        <v>201</v>
      </c>
      <c r="F24" s="43"/>
      <c r="G24" s="43"/>
      <c r="H24" s="43"/>
      <c r="I24" s="43"/>
      <c r="J24" s="43"/>
      <c r="K24" s="43"/>
      <c r="L24" s="43"/>
      <c r="M24" s="43"/>
      <c r="N24" s="43"/>
      <c r="O24" s="43"/>
      <c r="P24" s="43"/>
      <c r="Q24" s="43"/>
      <c r="R24" s="43"/>
      <c r="S24" s="43"/>
      <c r="T24" s="43"/>
      <c r="U24" s="43"/>
      <c r="V24" s="43"/>
      <c r="W24" s="43"/>
      <c r="X24" s="43"/>
      <c r="Y24" s="43"/>
    </row>
    <row r="25">
      <c r="A25" s="139"/>
      <c r="B25" s="49"/>
      <c r="C25" s="145" t="s">
        <v>202</v>
      </c>
      <c r="D25" s="146">
        <f>'Revenues 2022'!F44</f>
        <v>20141911</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199</v>
      </c>
      <c r="D26" s="163">
        <f>D24/D25</f>
        <v>0.915375557</v>
      </c>
      <c r="E26" s="150" t="s">
        <v>203</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204</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205</v>
      </c>
      <c r="C29" s="145" t="s">
        <v>206</v>
      </c>
      <c r="D29" s="75">
        <f>SUM('Expenses 2022'!C7:C9)</f>
        <v>8235052</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207</v>
      </c>
      <c r="D30" s="75">
        <f>SUM('Expenses 2022'!C10:C12)</f>
        <v>1674399</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208</v>
      </c>
      <c r="D31" s="75">
        <f>sum(D29:D30)</f>
        <v>9909451</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183</v>
      </c>
      <c r="D32" s="75">
        <f>'Expenses 2022'!C40</f>
        <v>17763139</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209</v>
      </c>
      <c r="D33" s="163">
        <f>D31/D32</f>
        <v>0.557865983</v>
      </c>
      <c r="E33" s="150" t="s">
        <v>210</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211</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212</v>
      </c>
      <c r="C36" s="145" t="s">
        <v>213</v>
      </c>
      <c r="D36" s="75">
        <f>SUM('Expenses 2022'!C10:C11)</f>
        <v>1047265</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206</v>
      </c>
      <c r="D37" s="75">
        <f>SUM('Expenses 2022'!C7:C9)</f>
        <v>8235052</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211</v>
      </c>
      <c r="D38" s="163">
        <f>D36/D37</f>
        <v>0.1271716317</v>
      </c>
      <c r="E38" s="150" t="s">
        <v>214</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215</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216</v>
      </c>
      <c r="C41" s="148" t="s">
        <v>244</v>
      </c>
      <c r="D41" s="75">
        <f>'Expenses 2022'!D40</f>
        <v>13116058</v>
      </c>
      <c r="E41" s="165">
        <f t="shared" ref="E41:E44" si="1">D41/$D$44</f>
        <v>0.7383862728</v>
      </c>
      <c r="F41" s="43"/>
      <c r="G41" s="43"/>
      <c r="H41" s="43"/>
      <c r="I41" s="43"/>
      <c r="J41" s="43"/>
      <c r="K41" s="43"/>
      <c r="L41" s="43"/>
      <c r="M41" s="43"/>
      <c r="N41" s="43"/>
      <c r="O41" s="43"/>
      <c r="P41" s="43"/>
      <c r="Q41" s="43"/>
      <c r="R41" s="43"/>
      <c r="S41" s="43"/>
      <c r="T41" s="43"/>
      <c r="U41" s="43"/>
      <c r="V41" s="43"/>
      <c r="W41" s="43"/>
      <c r="X41" s="43"/>
      <c r="Y41" s="43"/>
    </row>
    <row r="42">
      <c r="A42" s="139"/>
      <c r="B42" s="49"/>
      <c r="C42" s="148" t="s">
        <v>218</v>
      </c>
      <c r="D42" s="146">
        <f>'Expenses 2022'!E40</f>
        <v>1658351</v>
      </c>
      <c r="E42" s="165">
        <f t="shared" si="1"/>
        <v>0.09335911857</v>
      </c>
      <c r="F42" s="43"/>
      <c r="G42" s="43"/>
      <c r="H42" s="43"/>
      <c r="I42" s="43"/>
      <c r="J42" s="43"/>
      <c r="K42" s="43"/>
      <c r="L42" s="43"/>
      <c r="M42" s="43"/>
      <c r="N42" s="43"/>
      <c r="O42" s="43"/>
      <c r="P42" s="43"/>
      <c r="Q42" s="43"/>
      <c r="R42" s="43"/>
      <c r="S42" s="43"/>
      <c r="T42" s="43"/>
      <c r="U42" s="43"/>
      <c r="V42" s="43"/>
      <c r="W42" s="43"/>
      <c r="X42" s="43"/>
      <c r="Y42" s="43"/>
    </row>
    <row r="43">
      <c r="A43" s="139"/>
      <c r="B43" s="49"/>
      <c r="C43" s="148" t="s">
        <v>219</v>
      </c>
      <c r="D43" s="146">
        <f>'Expenses 2022'!F40</f>
        <v>2988730</v>
      </c>
      <c r="E43" s="165">
        <f t="shared" si="1"/>
        <v>0.1682546086</v>
      </c>
      <c r="F43" s="43"/>
      <c r="G43" s="43"/>
      <c r="H43" s="43"/>
      <c r="I43" s="43"/>
      <c r="J43" s="43"/>
      <c r="K43" s="43"/>
      <c r="L43" s="43"/>
      <c r="M43" s="43"/>
      <c r="N43" s="43"/>
      <c r="O43" s="43"/>
      <c r="P43" s="43"/>
      <c r="Q43" s="43"/>
      <c r="R43" s="43"/>
      <c r="S43" s="43"/>
      <c r="T43" s="43"/>
      <c r="U43" s="43"/>
      <c r="V43" s="43"/>
      <c r="W43" s="43"/>
      <c r="X43" s="43"/>
      <c r="Y43" s="43"/>
    </row>
    <row r="44">
      <c r="A44" s="139"/>
      <c r="B44" s="49"/>
      <c r="C44" s="145" t="s">
        <v>183</v>
      </c>
      <c r="D44" s="146">
        <f>sum(D41:D43)</f>
        <v>17763139</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220</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221</v>
      </c>
      <c r="C47" s="145" t="s">
        <v>222</v>
      </c>
      <c r="D47" s="146">
        <f>'Revenues 2022'!F9</f>
        <v>18626854</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223</v>
      </c>
      <c r="D48" s="146">
        <f>'Expenses 2022'!F40</f>
        <v>2988730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224</v>
      </c>
      <c r="D49" s="166">
        <f>if(D48=0, "$0",D47/D48)</f>
        <v>6.232364248</v>
      </c>
      <c r="E49" s="150" t="s">
        <v>225</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226</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227</v>
      </c>
      <c r="C52" s="145" t="s">
        <v>228</v>
      </c>
      <c r="D52" s="146">
        <f>sum('Balance Sheet 2022'!E2:E10)</f>
        <v>7911651</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229</v>
      </c>
      <c r="D53" s="146">
        <f>sum('Balance Sheet 2022'!E19:E22)</f>
        <v>2448565</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230</v>
      </c>
      <c r="D54" s="168">
        <f>D52/D53</f>
        <v>3.23113783</v>
      </c>
      <c r="E54" s="150" t="s">
        <v>231</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232</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233</v>
      </c>
      <c r="C57" s="145" t="s">
        <v>234</v>
      </c>
      <c r="D57" s="146">
        <f>sum('Balance Sheet 2022'!E25:E26)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235</v>
      </c>
      <c r="D58" s="146">
        <f>'Balance Sheet 2022'!E18</f>
        <v>22129250</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236</v>
      </c>
      <c r="D59" s="169">
        <f>D57/D58</f>
        <v>0</v>
      </c>
      <c r="E59" s="150" t="s">
        <v>237</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ANIMAL LEGAL DEFENSE FUND</v>
      </c>
      <c r="B1" s="5"/>
      <c r="C1" s="2">
        <v>2023.0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35168.0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1.6506987E7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506641.0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16542155</v>
      </c>
      <c r="G9" s="58"/>
      <c r="H9" s="58"/>
      <c r="I9" s="58"/>
      <c r="J9" s="58"/>
      <c r="K9" s="58"/>
      <c r="L9" s="58"/>
      <c r="M9" s="58"/>
      <c r="N9" s="58"/>
      <c r="O9" s="58"/>
      <c r="P9" s="58"/>
      <c r="Q9" s="58"/>
      <c r="R9" s="58"/>
      <c r="S9" s="58"/>
      <c r="T9" s="58"/>
      <c r="U9" s="58"/>
      <c r="V9" s="58"/>
      <c r="W9" s="58"/>
      <c r="X9" s="58"/>
      <c r="Y9" s="58"/>
      <c r="Z9" s="58"/>
    </row>
    <row r="10">
      <c r="A10" s="44" t="s">
        <v>62</v>
      </c>
      <c r="B10" s="59" t="s">
        <v>63</v>
      </c>
      <c r="C10" s="60" t="s">
        <v>238</v>
      </c>
      <c r="D10" s="15"/>
      <c r="E10" s="15"/>
      <c r="F10" s="48">
        <v>156681.0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54163.0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210844</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596748.0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1976.0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245</v>
      </c>
      <c r="D26" s="50">
        <v>375331.0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375331</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375331</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60" t="s">
        <v>246</v>
      </c>
      <c r="D39" s="74"/>
      <c r="E39" s="48">
        <v>160000.0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t="s">
        <v>98</v>
      </c>
      <c r="D40" s="74"/>
      <c r="E40" s="48">
        <v>82964.0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t="s">
        <v>99</v>
      </c>
      <c r="D41" s="74"/>
      <c r="E41" s="48">
        <v>-2741.0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240223</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17967277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ANIMAL LEGAL DEFENSE FUND</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515694</v>
      </c>
      <c r="D3" s="99">
        <v>515694.0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116550</v>
      </c>
      <c r="D4" s="99">
        <v>116550.0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472231</v>
      </c>
      <c r="D7" s="99">
        <v>0.0</v>
      </c>
      <c r="E7" s="99">
        <v>472231.0</v>
      </c>
      <c r="F7" s="99">
        <v>0.0</v>
      </c>
      <c r="G7" s="43"/>
      <c r="H7" s="43"/>
      <c r="I7" s="43"/>
      <c r="J7" s="43"/>
      <c r="K7" s="43"/>
      <c r="L7" s="43"/>
      <c r="M7" s="43"/>
      <c r="N7" s="43"/>
      <c r="O7" s="43"/>
      <c r="P7" s="43"/>
      <c r="Q7" s="43"/>
      <c r="R7" s="43"/>
      <c r="S7" s="43"/>
      <c r="T7" s="43"/>
      <c r="U7" s="43"/>
      <c r="V7" s="43"/>
      <c r="W7" s="43"/>
      <c r="X7" s="43"/>
      <c r="Y7" s="43"/>
      <c r="Z7" s="43"/>
    </row>
    <row r="8">
      <c r="A8" s="80">
        <v>6.0</v>
      </c>
      <c r="B8" s="96" t="s">
        <v>111</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112</v>
      </c>
      <c r="C9" s="98">
        <f t="shared" si="1"/>
        <v>8321854</v>
      </c>
      <c r="D9" s="99">
        <v>6344576.0</v>
      </c>
      <c r="E9" s="99">
        <v>742067.0</v>
      </c>
      <c r="F9" s="99">
        <v>1235211.0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296796</v>
      </c>
      <c r="D10" s="99">
        <v>241234.0</v>
      </c>
      <c r="E10" s="99">
        <v>13039.0</v>
      </c>
      <c r="F10" s="99">
        <v>42523.0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784329</v>
      </c>
      <c r="D11" s="99">
        <v>558587.0</v>
      </c>
      <c r="E11" s="99">
        <v>92363.0</v>
      </c>
      <c r="F11" s="99">
        <v>133379.0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628193</v>
      </c>
      <c r="D12" s="99">
        <v>502743.0</v>
      </c>
      <c r="E12" s="99">
        <v>38670.0</v>
      </c>
      <c r="F12" s="99">
        <v>86780.0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391944</v>
      </c>
      <c r="D15" s="99">
        <v>362149.0</v>
      </c>
      <c r="E15" s="99">
        <v>18888.0</v>
      </c>
      <c r="F15" s="99">
        <v>10907.0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110863</v>
      </c>
      <c r="D16" s="99">
        <v>41183.0</v>
      </c>
      <c r="E16" s="99">
        <v>62815.0</v>
      </c>
      <c r="F16" s="99">
        <v>6865.0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342111</v>
      </c>
      <c r="D17" s="99">
        <v>342111.0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423687</v>
      </c>
      <c r="D18" s="99">
        <v>0.0</v>
      </c>
      <c r="E18" s="99">
        <v>0.0</v>
      </c>
      <c r="F18" s="99">
        <v>423687.0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94501</v>
      </c>
      <c r="D19" s="99">
        <v>0.0</v>
      </c>
      <c r="E19" s="99">
        <v>94501.0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790588</v>
      </c>
      <c r="D20" s="99">
        <v>692863.0</v>
      </c>
      <c r="E20" s="99">
        <v>31944.0</v>
      </c>
      <c r="F20" s="99">
        <v>65781.0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86758</v>
      </c>
      <c r="D21" s="99">
        <v>62092.0</v>
      </c>
      <c r="E21" s="99">
        <v>99.0</v>
      </c>
      <c r="F21" s="99">
        <v>24567.0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158460</v>
      </c>
      <c r="D22" s="99">
        <v>37491.0</v>
      </c>
      <c r="E22" s="99">
        <v>7585.0</v>
      </c>
      <c r="F22" s="99">
        <v>113384.0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336903</v>
      </c>
      <c r="D23" s="99">
        <v>324821.0</v>
      </c>
      <c r="E23" s="99">
        <v>9794.0</v>
      </c>
      <c r="F23" s="99">
        <v>2288.0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71095</v>
      </c>
      <c r="D25" s="99">
        <v>57565.0</v>
      </c>
      <c r="E25" s="99">
        <v>5899.0</v>
      </c>
      <c r="F25" s="99">
        <v>7631.0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454971</v>
      </c>
      <c r="D26" s="99">
        <v>406312.0</v>
      </c>
      <c r="E26" s="99">
        <v>20465.0</v>
      </c>
      <c r="F26" s="99">
        <v>28194.0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51711</v>
      </c>
      <c r="D28" s="99">
        <v>50242.0</v>
      </c>
      <c r="E28" s="99">
        <v>1229.0</v>
      </c>
      <c r="F28" s="99">
        <v>240.0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56041</v>
      </c>
      <c r="D31" s="99">
        <v>43672.0</v>
      </c>
      <c r="E31" s="99">
        <v>5089.0</v>
      </c>
      <c r="F31" s="99">
        <v>7280.0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111731</v>
      </c>
      <c r="D32" s="99">
        <v>87072.0</v>
      </c>
      <c r="E32" s="99">
        <v>10145.0</v>
      </c>
      <c r="F32" s="99">
        <v>14514.0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60" t="s">
        <v>240</v>
      </c>
      <c r="C34" s="98">
        <f t="shared" si="1"/>
        <v>2122705</v>
      </c>
      <c r="D34" s="99">
        <v>1202391.0</v>
      </c>
      <c r="E34" s="99">
        <v>0.0</v>
      </c>
      <c r="F34" s="99">
        <v>920314.0</v>
      </c>
      <c r="G34" s="43"/>
      <c r="H34" s="43"/>
      <c r="I34" s="43"/>
      <c r="J34" s="43"/>
      <c r="K34" s="43"/>
      <c r="L34" s="43"/>
      <c r="M34" s="43"/>
      <c r="N34" s="43"/>
      <c r="O34" s="43"/>
      <c r="P34" s="43"/>
      <c r="Q34" s="43"/>
      <c r="R34" s="43"/>
      <c r="S34" s="43"/>
      <c r="T34" s="43"/>
      <c r="U34" s="43"/>
      <c r="V34" s="43"/>
      <c r="W34" s="43"/>
      <c r="X34" s="43"/>
      <c r="Y34" s="43"/>
      <c r="Z34" s="43"/>
    </row>
    <row r="35">
      <c r="A35" s="45" t="s">
        <v>48</v>
      </c>
      <c r="B35" s="60" t="s">
        <v>241</v>
      </c>
      <c r="C35" s="98">
        <f t="shared" si="1"/>
        <v>139972</v>
      </c>
      <c r="D35" s="99">
        <v>117596.0</v>
      </c>
      <c r="E35" s="99">
        <v>57.0</v>
      </c>
      <c r="F35" s="99">
        <v>22319.0</v>
      </c>
      <c r="G35" s="43"/>
      <c r="H35" s="43"/>
      <c r="I35" s="43"/>
      <c r="J35" s="43"/>
      <c r="K35" s="43"/>
      <c r="L35" s="43"/>
      <c r="M35" s="43"/>
      <c r="N35" s="43"/>
      <c r="O35" s="43"/>
      <c r="P35" s="43"/>
      <c r="Q35" s="43"/>
      <c r="R35" s="43"/>
      <c r="S35" s="43"/>
      <c r="T35" s="43"/>
      <c r="U35" s="43"/>
      <c r="V35" s="43"/>
      <c r="W35" s="43"/>
      <c r="X35" s="43"/>
      <c r="Y35" s="43"/>
      <c r="Z35" s="43"/>
    </row>
    <row r="36">
      <c r="A36" s="45" t="s">
        <v>50</v>
      </c>
      <c r="B36" s="60" t="s">
        <v>242</v>
      </c>
      <c r="C36" s="98">
        <f t="shared" si="1"/>
        <v>77387</v>
      </c>
      <c r="D36" s="99">
        <v>76512.0</v>
      </c>
      <c r="E36" s="99">
        <v>360.0</v>
      </c>
      <c r="F36" s="99">
        <v>515.0</v>
      </c>
      <c r="G36" s="43"/>
      <c r="H36" s="43"/>
      <c r="I36" s="43"/>
      <c r="J36" s="43"/>
      <c r="K36" s="43"/>
      <c r="L36" s="43"/>
      <c r="M36" s="43"/>
      <c r="N36" s="43"/>
      <c r="O36" s="43"/>
      <c r="P36" s="43"/>
      <c r="Q36" s="43"/>
      <c r="R36" s="43"/>
      <c r="S36" s="43"/>
      <c r="T36" s="43"/>
      <c r="U36" s="43"/>
      <c r="V36" s="43"/>
      <c r="W36" s="43"/>
      <c r="X36" s="43"/>
      <c r="Y36" s="43"/>
      <c r="Z36" s="43"/>
    </row>
    <row r="37">
      <c r="A37" s="45" t="s">
        <v>52</v>
      </c>
      <c r="B37" s="60" t="s">
        <v>243</v>
      </c>
      <c r="C37" s="98">
        <f t="shared" si="1"/>
        <v>22091</v>
      </c>
      <c r="D37" s="99">
        <v>15534.0</v>
      </c>
      <c r="E37" s="99">
        <v>1293.0</v>
      </c>
      <c r="F37" s="99">
        <v>5264.0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4">
        <f t="shared" ref="C40:F40" si="2">sum(C3:C39)</f>
        <v>16979166</v>
      </c>
      <c r="D40" s="104">
        <f t="shared" si="2"/>
        <v>12198990</v>
      </c>
      <c r="E40" s="104">
        <f t="shared" si="2"/>
        <v>1628533</v>
      </c>
      <c r="F40" s="104">
        <f t="shared" si="2"/>
        <v>3151643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ANIMAL LEGAL DEFENSE FUND</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3646319.0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867785.0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2329674.0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106902.0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417359.0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2180042.0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800076.0</v>
      </c>
      <c r="E12" s="109">
        <f>D11-D12</f>
        <v>1379966</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1.4664387E7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217342.0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23629734</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1700220.0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693170.0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6004.0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0.0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2399394</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1.9901979E7</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12">
        <v>1328361.0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2"/>
      <c r="E36" s="127">
        <f>sum(E30:E35)</f>
        <v>21230340</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180</v>
      </c>
      <c r="D37" s="136"/>
      <c r="E37" s="137">
        <f>E36+E28</f>
        <v>23629734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ANIMAL LEGAL DEFENSE FUND</v>
      </c>
      <c r="B1" s="2">
        <f>'Revenues 2023'!C1</f>
        <v>2023</v>
      </c>
      <c r="C1" s="176"/>
      <c r="D1" s="139"/>
      <c r="E1" s="140"/>
      <c r="F1" s="43"/>
      <c r="G1" s="43"/>
      <c r="H1" s="43"/>
      <c r="I1" s="43"/>
      <c r="J1" s="43"/>
      <c r="K1" s="43"/>
      <c r="L1" s="43"/>
      <c r="M1" s="43"/>
      <c r="N1" s="43"/>
      <c r="O1" s="43"/>
      <c r="P1" s="43"/>
      <c r="Q1" s="43"/>
      <c r="R1" s="43"/>
      <c r="S1" s="43"/>
      <c r="T1" s="43"/>
      <c r="U1" s="43"/>
      <c r="V1" s="43"/>
      <c r="W1" s="43"/>
      <c r="X1" s="43"/>
      <c r="Y1" s="43"/>
    </row>
    <row r="2">
      <c r="A2" s="141" t="s">
        <v>181</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182</v>
      </c>
      <c r="C3" s="145" t="s">
        <v>183</v>
      </c>
      <c r="D3" s="146">
        <f>'Expenses 2023'!C40</f>
        <v>16979166</v>
      </c>
      <c r="E3" s="147"/>
      <c r="F3" s="43"/>
      <c r="G3" s="43"/>
      <c r="H3" s="43"/>
      <c r="I3" s="43"/>
      <c r="J3" s="43"/>
      <c r="K3" s="43"/>
      <c r="L3" s="43"/>
      <c r="M3" s="43"/>
      <c r="N3" s="43"/>
      <c r="O3" s="43"/>
      <c r="P3" s="43"/>
      <c r="Q3" s="43"/>
      <c r="R3" s="43"/>
      <c r="S3" s="43"/>
      <c r="T3" s="43"/>
      <c r="U3" s="43"/>
      <c r="V3" s="43"/>
      <c r="W3" s="43"/>
      <c r="X3" s="43"/>
      <c r="Y3" s="43"/>
    </row>
    <row r="4">
      <c r="A4" s="139"/>
      <c r="B4" s="49"/>
      <c r="C4" s="145" t="s">
        <v>184</v>
      </c>
      <c r="D4" s="146">
        <f>'Expenses 2023'!C31</f>
        <v>56041</v>
      </c>
      <c r="E4" s="147"/>
      <c r="F4" s="43"/>
      <c r="G4" s="43"/>
      <c r="H4" s="43"/>
      <c r="I4" s="43"/>
      <c r="J4" s="43"/>
      <c r="K4" s="43"/>
      <c r="L4" s="43"/>
      <c r="M4" s="43"/>
      <c r="N4" s="43"/>
      <c r="O4" s="43"/>
      <c r="P4" s="43"/>
      <c r="Q4" s="43"/>
      <c r="R4" s="43"/>
      <c r="S4" s="43"/>
      <c r="T4" s="43"/>
      <c r="U4" s="43"/>
      <c r="V4" s="43"/>
      <c r="W4" s="43"/>
      <c r="X4" s="43"/>
      <c r="Y4" s="43"/>
    </row>
    <row r="5">
      <c r="A5" s="139"/>
      <c r="B5" s="49"/>
      <c r="C5" s="145" t="s">
        <v>185</v>
      </c>
      <c r="D5" s="146">
        <f>D3-D4</f>
        <v>16923125</v>
      </c>
      <c r="E5" s="147"/>
      <c r="F5" s="43"/>
      <c r="G5" s="43"/>
      <c r="H5" s="43"/>
      <c r="I5" s="43"/>
      <c r="J5" s="43"/>
      <c r="K5" s="43"/>
      <c r="L5" s="43"/>
      <c r="M5" s="43"/>
      <c r="N5" s="43"/>
      <c r="O5" s="43"/>
      <c r="P5" s="43"/>
      <c r="Q5" s="43"/>
      <c r="R5" s="43"/>
      <c r="S5" s="43"/>
      <c r="T5" s="43"/>
      <c r="U5" s="43"/>
      <c r="V5" s="43"/>
      <c r="W5" s="43"/>
      <c r="X5" s="43"/>
      <c r="Y5" s="43"/>
    </row>
    <row r="6">
      <c r="A6" s="139"/>
      <c r="B6" s="49"/>
      <c r="C6" s="145" t="s">
        <v>186</v>
      </c>
      <c r="D6" s="146">
        <f>D5/12</f>
        <v>1410260.417</v>
      </c>
      <c r="E6" s="147"/>
      <c r="F6" s="43"/>
      <c r="G6" s="43"/>
      <c r="H6" s="43"/>
      <c r="I6" s="43"/>
      <c r="J6" s="43"/>
      <c r="K6" s="43"/>
      <c r="L6" s="43"/>
      <c r="M6" s="43"/>
      <c r="N6" s="43"/>
      <c r="O6" s="43"/>
      <c r="P6" s="43"/>
      <c r="Q6" s="43"/>
      <c r="R6" s="43"/>
      <c r="S6" s="43"/>
      <c r="T6" s="43"/>
      <c r="U6" s="43"/>
      <c r="V6" s="43"/>
      <c r="W6" s="43"/>
      <c r="X6" s="43"/>
      <c r="Y6" s="43"/>
    </row>
    <row r="7">
      <c r="A7" s="139"/>
      <c r="B7" s="49"/>
      <c r="C7" s="145" t="s">
        <v>187</v>
      </c>
      <c r="D7" s="75">
        <f>'Balance Sheet 2023'!E2+'Balance Sheet 2023'!E3</f>
        <v>4514104</v>
      </c>
      <c r="E7" s="147"/>
      <c r="F7" s="43"/>
      <c r="G7" s="43"/>
      <c r="H7" s="43"/>
      <c r="I7" s="43"/>
      <c r="J7" s="43"/>
      <c r="K7" s="43"/>
      <c r="L7" s="43"/>
      <c r="M7" s="43"/>
      <c r="N7" s="43"/>
      <c r="O7" s="43"/>
      <c r="P7" s="43"/>
      <c r="Q7" s="43"/>
      <c r="R7" s="43"/>
      <c r="S7" s="43"/>
      <c r="T7" s="43"/>
      <c r="U7" s="43"/>
      <c r="V7" s="43"/>
      <c r="W7" s="43"/>
      <c r="X7" s="43"/>
      <c r="Y7" s="43"/>
    </row>
    <row r="8">
      <c r="A8" s="139"/>
      <c r="B8" s="49"/>
      <c r="C8" s="148" t="s">
        <v>181</v>
      </c>
      <c r="D8" s="149">
        <f>D7/D6</f>
        <v>3.200901016</v>
      </c>
      <c r="E8" s="150" t="s">
        <v>188</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189</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190</v>
      </c>
      <c r="C11" s="145" t="s">
        <v>191</v>
      </c>
      <c r="D11" s="75">
        <f>'Balance Sheet 2023'!E30</f>
        <v>19901979</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192</v>
      </c>
      <c r="D12" s="75">
        <f>'Expenses 2023'!C40</f>
        <v>16979166</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193</v>
      </c>
      <c r="D13" s="146">
        <f>D12/12</f>
        <v>1414930.5</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189</v>
      </c>
      <c r="D14" s="149">
        <f>D11/D13</f>
        <v>14.06569369</v>
      </c>
      <c r="E14" s="150" t="s">
        <v>188</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194</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195</v>
      </c>
      <c r="C17" s="145" t="s">
        <v>196</v>
      </c>
      <c r="D17" s="75">
        <f>sum('Balance Sheet 2023'!E13:E15)</f>
        <v>14664387</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192</v>
      </c>
      <c r="D18" s="75">
        <f>'Expenses 2023'!C40</f>
        <v>16979166</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193</v>
      </c>
      <c r="D19" s="146">
        <f>D18/12</f>
        <v>1414930.5</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197</v>
      </c>
      <c r="D20" s="149">
        <f>D17/D19</f>
        <v>10.36403343</v>
      </c>
      <c r="E20" s="150" t="s">
        <v>188</v>
      </c>
      <c r="F20" s="43"/>
      <c r="G20" s="43"/>
      <c r="H20" s="43"/>
      <c r="I20" s="43"/>
      <c r="J20" s="43"/>
      <c r="K20" s="43"/>
      <c r="L20" s="43"/>
      <c r="M20" s="43"/>
      <c r="N20" s="43"/>
      <c r="O20" s="43"/>
      <c r="P20" s="43"/>
      <c r="Q20" s="43"/>
      <c r="R20" s="43"/>
      <c r="S20" s="43"/>
      <c r="T20" s="43"/>
      <c r="U20" s="43"/>
      <c r="V20" s="43"/>
      <c r="W20" s="43"/>
      <c r="X20" s="43"/>
      <c r="Y20" s="43"/>
    </row>
    <row r="21">
      <c r="A21" s="139"/>
      <c r="B21" s="49"/>
      <c r="C21" s="154" t="s">
        <v>198</v>
      </c>
      <c r="D21" s="155">
        <f>D20+D8</f>
        <v>13.56493444</v>
      </c>
      <c r="E21" s="156" t="s">
        <v>188</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199</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200</v>
      </c>
      <c r="C24" s="160"/>
      <c r="D24" s="161">
        <f>max('Revenues 2023'!E2:E7,'Revenues 2023'!F10:F15)</f>
        <v>16506987</v>
      </c>
      <c r="E24" s="162" t="s">
        <v>201</v>
      </c>
      <c r="F24" s="43"/>
      <c r="G24" s="43"/>
      <c r="H24" s="43"/>
      <c r="I24" s="43"/>
      <c r="J24" s="43"/>
      <c r="K24" s="43"/>
      <c r="L24" s="43"/>
      <c r="M24" s="43"/>
      <c r="N24" s="43"/>
      <c r="O24" s="43"/>
      <c r="P24" s="43"/>
      <c r="Q24" s="43"/>
      <c r="R24" s="43"/>
      <c r="S24" s="43"/>
      <c r="T24" s="43"/>
      <c r="U24" s="43"/>
      <c r="V24" s="43"/>
      <c r="W24" s="43"/>
      <c r="X24" s="43"/>
      <c r="Y24" s="43"/>
    </row>
    <row r="25">
      <c r="A25" s="139"/>
      <c r="B25" s="49"/>
      <c r="C25" s="145" t="s">
        <v>202</v>
      </c>
      <c r="D25" s="146">
        <f>'Revenues 2023'!F44</f>
        <v>17967277</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199</v>
      </c>
      <c r="D26" s="163">
        <f>D24/D25</f>
        <v>0.9187250244</v>
      </c>
      <c r="E26" s="150" t="s">
        <v>203</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204</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205</v>
      </c>
      <c r="C29" s="145" t="s">
        <v>206</v>
      </c>
      <c r="D29" s="75">
        <f>SUM('Expenses 2023'!C7:C9)</f>
        <v>8794085</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207</v>
      </c>
      <c r="D30" s="75">
        <f>SUM('Expenses 2023'!C10:C12)</f>
        <v>1709318</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208</v>
      </c>
      <c r="D31" s="75">
        <f>sum(D29:D30)</f>
        <v>10503403</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183</v>
      </c>
      <c r="D32" s="75">
        <f>'Expenses 2023'!C40</f>
        <v>16979166</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209</v>
      </c>
      <c r="D33" s="163">
        <f>D31/D32</f>
        <v>0.6186053544</v>
      </c>
      <c r="E33" s="150" t="s">
        <v>210</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211</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212</v>
      </c>
      <c r="C36" s="145" t="s">
        <v>213</v>
      </c>
      <c r="D36" s="75">
        <f>SUM('Expenses 2023'!C10:C11)</f>
        <v>1081125</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206</v>
      </c>
      <c r="D37" s="75">
        <f>SUM('Expenses 2023'!C7:C9)</f>
        <v>8794085</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211</v>
      </c>
      <c r="D38" s="163">
        <f>D36/D37</f>
        <v>0.1229377474</v>
      </c>
      <c r="E38" s="150" t="s">
        <v>214</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215</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216</v>
      </c>
      <c r="C41" s="148" t="s">
        <v>247</v>
      </c>
      <c r="D41" s="75">
        <f>'Expenses 2023'!D40</f>
        <v>12198990</v>
      </c>
      <c r="E41" s="165">
        <f t="shared" ref="E41:E44" si="1">D41/$D$44</f>
        <v>0.7184681509</v>
      </c>
      <c r="F41" s="43"/>
      <c r="G41" s="43"/>
      <c r="H41" s="43"/>
      <c r="I41" s="43"/>
      <c r="J41" s="43"/>
      <c r="K41" s="43"/>
      <c r="L41" s="43"/>
      <c r="M41" s="43"/>
      <c r="N41" s="43"/>
      <c r="O41" s="43"/>
      <c r="P41" s="43"/>
      <c r="Q41" s="43"/>
      <c r="R41" s="43"/>
      <c r="S41" s="43"/>
      <c r="T41" s="43"/>
      <c r="U41" s="43"/>
      <c r="V41" s="43"/>
      <c r="W41" s="43"/>
      <c r="X41" s="43"/>
      <c r="Y41" s="43"/>
    </row>
    <row r="42">
      <c r="A42" s="139"/>
      <c r="B42" s="49"/>
      <c r="C42" s="148" t="s">
        <v>218</v>
      </c>
      <c r="D42" s="146">
        <f>'Expenses 2023'!E40</f>
        <v>1628533</v>
      </c>
      <c r="E42" s="165">
        <f t="shared" si="1"/>
        <v>0.09591360377</v>
      </c>
      <c r="F42" s="43"/>
      <c r="G42" s="43"/>
      <c r="H42" s="43"/>
      <c r="I42" s="43"/>
      <c r="J42" s="43"/>
      <c r="K42" s="43"/>
      <c r="L42" s="43"/>
      <c r="M42" s="43"/>
      <c r="N42" s="43"/>
      <c r="O42" s="43"/>
      <c r="P42" s="43"/>
      <c r="Q42" s="43"/>
      <c r="R42" s="43"/>
      <c r="S42" s="43"/>
      <c r="T42" s="43"/>
      <c r="U42" s="43"/>
      <c r="V42" s="43"/>
      <c r="W42" s="43"/>
      <c r="X42" s="43"/>
      <c r="Y42" s="43"/>
    </row>
    <row r="43">
      <c r="A43" s="139"/>
      <c r="B43" s="49"/>
      <c r="C43" s="148" t="s">
        <v>219</v>
      </c>
      <c r="D43" s="146">
        <f>'Expenses 2023'!F40</f>
        <v>3151643</v>
      </c>
      <c r="E43" s="165">
        <f t="shared" si="1"/>
        <v>0.1856182453</v>
      </c>
      <c r="F43" s="43"/>
      <c r="G43" s="43"/>
      <c r="H43" s="43"/>
      <c r="I43" s="43"/>
      <c r="J43" s="43"/>
      <c r="K43" s="43"/>
      <c r="L43" s="43"/>
      <c r="M43" s="43"/>
      <c r="N43" s="43"/>
      <c r="O43" s="43"/>
      <c r="P43" s="43"/>
      <c r="Q43" s="43"/>
      <c r="R43" s="43"/>
      <c r="S43" s="43"/>
      <c r="T43" s="43"/>
      <c r="U43" s="43"/>
      <c r="V43" s="43"/>
      <c r="W43" s="43"/>
      <c r="X43" s="43"/>
      <c r="Y43" s="43"/>
    </row>
    <row r="44">
      <c r="A44" s="139"/>
      <c r="B44" s="49"/>
      <c r="C44" s="145" t="s">
        <v>183</v>
      </c>
      <c r="D44" s="146">
        <f>sum(D41:D43)</f>
        <v>16979166</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220</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221</v>
      </c>
      <c r="C47" s="145" t="s">
        <v>222</v>
      </c>
      <c r="D47" s="146">
        <f>'Revenues 2023'!F9</f>
        <v>16542155</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223</v>
      </c>
      <c r="D48" s="146">
        <f>'Expenses 2023'!F40</f>
        <v>3151643</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224</v>
      </c>
      <c r="D49" s="166">
        <f>if(D48=0, "$0",D47/D48)</f>
        <v>5.248740102</v>
      </c>
      <c r="E49" s="150" t="s">
        <v>225</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226</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227</v>
      </c>
      <c r="C52" s="145" t="s">
        <v>228</v>
      </c>
      <c r="D52" s="146">
        <f>sum('Balance Sheet 2023'!E2:E10)</f>
        <v>7368039</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229</v>
      </c>
      <c r="D53" s="146">
        <f>sum('Balance Sheet 2023'!E19:E22)</f>
        <v>2399394</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230</v>
      </c>
      <c r="D54" s="168">
        <f>D52/D53</f>
        <v>3.070791625</v>
      </c>
      <c r="E54" s="150" t="s">
        <v>231</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232</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233</v>
      </c>
      <c r="C57" s="145" t="s">
        <v>234</v>
      </c>
      <c r="D57" s="146">
        <f>sum('Balance Sheet 2023'!E25:E26)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235</v>
      </c>
      <c r="D58" s="146">
        <f>'Balance Sheet 2023'!E18</f>
        <v>23629734</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236</v>
      </c>
      <c r="D59" s="169">
        <f>D57/D58</f>
        <v>0</v>
      </c>
      <c r="E59" s="150" t="s">
        <v>237</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ANIMAL LEGAL DEFENSE FUND</v>
      </c>
      <c r="B1" s="2" t="s">
        <v>248</v>
      </c>
      <c r="C1" s="139"/>
      <c r="D1" s="139"/>
      <c r="E1" s="139"/>
      <c r="F1" s="140"/>
      <c r="G1" s="140"/>
      <c r="H1" s="140"/>
      <c r="I1" s="43"/>
      <c r="J1" s="43"/>
      <c r="K1" s="43"/>
      <c r="L1" s="43"/>
      <c r="M1" s="43"/>
      <c r="N1" s="43"/>
      <c r="O1" s="43"/>
      <c r="P1" s="43"/>
      <c r="Q1" s="43"/>
      <c r="R1" s="43"/>
      <c r="S1" s="43"/>
      <c r="T1" s="43"/>
      <c r="U1" s="43"/>
      <c r="V1" s="43"/>
      <c r="W1" s="43"/>
      <c r="X1" s="43"/>
      <c r="Y1" s="43"/>
    </row>
    <row r="2">
      <c r="A2" s="141" t="s">
        <v>181</v>
      </c>
      <c r="B2" s="5"/>
      <c r="C2" s="142"/>
      <c r="D2" s="142"/>
      <c r="E2" s="142"/>
      <c r="F2" s="143"/>
      <c r="G2" s="143"/>
      <c r="H2" s="143"/>
      <c r="I2" s="43"/>
      <c r="J2" s="43"/>
      <c r="K2" s="43"/>
      <c r="L2" s="43"/>
      <c r="M2" s="43"/>
      <c r="N2" s="43"/>
      <c r="O2" s="43"/>
      <c r="P2" s="43"/>
      <c r="Q2" s="43"/>
      <c r="R2" s="43"/>
      <c r="S2" s="43"/>
      <c r="T2" s="43"/>
      <c r="U2" s="43"/>
      <c r="V2" s="43"/>
      <c r="W2" s="43"/>
      <c r="X2" s="43"/>
      <c r="Y2" s="43"/>
    </row>
    <row r="3">
      <c r="A3" s="139"/>
      <c r="B3" s="144" t="s">
        <v>182</v>
      </c>
      <c r="C3" s="139"/>
      <c r="D3" s="139"/>
      <c r="E3" s="113"/>
      <c r="F3" s="147"/>
      <c r="G3" s="147"/>
      <c r="H3" s="147"/>
      <c r="I3" s="43"/>
      <c r="J3" s="43"/>
      <c r="K3" s="43"/>
      <c r="L3" s="43"/>
      <c r="M3" s="43"/>
      <c r="N3" s="43"/>
      <c r="O3" s="43"/>
      <c r="P3" s="43"/>
      <c r="Q3" s="43"/>
      <c r="R3" s="43"/>
      <c r="S3" s="43"/>
      <c r="T3" s="43"/>
      <c r="U3" s="43"/>
      <c r="V3" s="43"/>
      <c r="W3" s="43"/>
      <c r="X3" s="43"/>
      <c r="Y3" s="43"/>
    </row>
    <row r="4">
      <c r="A4" s="139"/>
      <c r="B4" s="49"/>
      <c r="C4" s="45"/>
      <c r="D4" s="45" t="s">
        <v>249</v>
      </c>
      <c r="E4" s="45" t="s">
        <v>250</v>
      </c>
      <c r="F4" s="45" t="s">
        <v>251</v>
      </c>
      <c r="G4" s="59" t="s">
        <v>252</v>
      </c>
      <c r="H4" s="59"/>
      <c r="I4" s="43"/>
      <c r="J4" s="43"/>
      <c r="K4" s="43"/>
      <c r="L4" s="43"/>
      <c r="M4" s="43"/>
      <c r="N4" s="43"/>
      <c r="O4" s="43"/>
      <c r="P4" s="43"/>
      <c r="Q4" s="43"/>
      <c r="R4" s="43"/>
      <c r="S4" s="43"/>
      <c r="T4" s="43"/>
      <c r="U4" s="43"/>
      <c r="V4" s="43"/>
      <c r="W4" s="43"/>
      <c r="X4" s="43"/>
      <c r="Y4" s="43"/>
    </row>
    <row r="5">
      <c r="A5" s="139"/>
      <c r="B5" s="49"/>
      <c r="C5" s="148" t="s">
        <v>181</v>
      </c>
      <c r="D5" s="177">
        <f>'Ratios 2021'!D8</f>
        <v>3.308816177</v>
      </c>
      <c r="E5" s="177">
        <f>'Ratios 2022'!D8</f>
        <v>2.816407932</v>
      </c>
      <c r="F5" s="177">
        <f>'Ratios 2023'!D8</f>
        <v>3.200901016</v>
      </c>
      <c r="G5" s="177">
        <f>average(D5:F5)</f>
        <v>3.108708375</v>
      </c>
      <c r="H5" s="150" t="s">
        <v>188</v>
      </c>
      <c r="I5" s="43"/>
      <c r="J5" s="43"/>
      <c r="K5" s="43"/>
      <c r="L5" s="43"/>
      <c r="M5" s="43"/>
      <c r="N5" s="43"/>
      <c r="O5" s="43"/>
      <c r="P5" s="43"/>
      <c r="Q5" s="43"/>
      <c r="R5" s="43"/>
      <c r="S5" s="43"/>
      <c r="T5" s="43"/>
      <c r="U5" s="43"/>
      <c r="V5" s="43"/>
      <c r="W5" s="43"/>
      <c r="X5" s="43"/>
      <c r="Y5" s="43"/>
    </row>
    <row r="6">
      <c r="A6" s="139"/>
      <c r="B6" s="52"/>
      <c r="C6" s="45"/>
      <c r="D6" s="45"/>
      <c r="E6" s="45"/>
      <c r="F6" s="178"/>
      <c r="G6" s="178"/>
      <c r="H6" s="178"/>
      <c r="I6" s="43"/>
      <c r="J6" s="43"/>
      <c r="K6" s="43"/>
      <c r="L6" s="43"/>
      <c r="M6" s="43"/>
      <c r="N6" s="43"/>
      <c r="O6" s="43"/>
      <c r="P6" s="43"/>
      <c r="Q6" s="43"/>
      <c r="R6" s="43"/>
      <c r="S6" s="43"/>
      <c r="T6" s="43"/>
      <c r="U6" s="43"/>
      <c r="V6" s="43"/>
      <c r="W6" s="43"/>
      <c r="X6" s="43"/>
      <c r="Y6" s="43"/>
    </row>
    <row r="7">
      <c r="A7" s="141" t="s">
        <v>189</v>
      </c>
      <c r="B7" s="5"/>
      <c r="C7" s="179"/>
      <c r="D7" s="179"/>
      <c r="E7" s="179"/>
      <c r="F7" s="179"/>
      <c r="G7" s="179"/>
      <c r="H7" s="179"/>
      <c r="I7" s="43"/>
      <c r="J7" s="43"/>
      <c r="K7" s="43"/>
      <c r="L7" s="43"/>
      <c r="M7" s="43"/>
      <c r="N7" s="43"/>
      <c r="O7" s="43"/>
      <c r="P7" s="43"/>
      <c r="Q7" s="43"/>
      <c r="R7" s="43"/>
      <c r="S7" s="43"/>
      <c r="T7" s="43"/>
      <c r="U7" s="43"/>
      <c r="V7" s="43"/>
      <c r="W7" s="43"/>
      <c r="X7" s="43"/>
      <c r="Y7" s="43"/>
    </row>
    <row r="8">
      <c r="A8" s="139"/>
      <c r="B8" s="144" t="s">
        <v>190</v>
      </c>
      <c r="C8" s="71"/>
      <c r="D8" s="71"/>
      <c r="E8" s="178"/>
      <c r="F8" s="178"/>
      <c r="G8" s="178"/>
      <c r="H8" s="178"/>
      <c r="I8" s="43"/>
      <c r="J8" s="43"/>
      <c r="K8" s="43"/>
      <c r="L8" s="43"/>
      <c r="M8" s="43"/>
      <c r="N8" s="43"/>
      <c r="O8" s="43"/>
      <c r="P8" s="43"/>
      <c r="Q8" s="43"/>
      <c r="R8" s="43"/>
      <c r="S8" s="43"/>
      <c r="T8" s="43"/>
      <c r="U8" s="43"/>
      <c r="V8" s="43"/>
      <c r="W8" s="43"/>
      <c r="X8" s="43"/>
      <c r="Y8" s="43"/>
    </row>
    <row r="9">
      <c r="A9" s="139"/>
      <c r="B9" s="49"/>
      <c r="C9" s="45"/>
      <c r="D9" s="45" t="s">
        <v>249</v>
      </c>
      <c r="E9" s="45" t="s">
        <v>250</v>
      </c>
      <c r="F9" s="45" t="s">
        <v>251</v>
      </c>
      <c r="G9" s="59" t="s">
        <v>252</v>
      </c>
      <c r="H9" s="59"/>
      <c r="I9" s="43"/>
      <c r="J9" s="43"/>
      <c r="K9" s="43"/>
      <c r="L9" s="43"/>
      <c r="M9" s="43"/>
      <c r="N9" s="43"/>
      <c r="O9" s="43"/>
      <c r="P9" s="43"/>
      <c r="Q9" s="43"/>
      <c r="R9" s="43"/>
      <c r="S9" s="43"/>
      <c r="T9" s="43"/>
      <c r="U9" s="43"/>
      <c r="V9" s="43"/>
      <c r="W9" s="43"/>
      <c r="X9" s="43"/>
      <c r="Y9" s="43"/>
    </row>
    <row r="10">
      <c r="A10" s="139"/>
      <c r="B10" s="49"/>
      <c r="C10" s="148" t="s">
        <v>189</v>
      </c>
      <c r="D10" s="149">
        <f>'Ratios 2021'!D14</f>
        <v>12.11897238</v>
      </c>
      <c r="E10" s="149">
        <f>'Ratios 2022'!D14</f>
        <v>11.9694831</v>
      </c>
      <c r="F10" s="149">
        <f>'Ratios 2023'!D14</f>
        <v>14.06569369</v>
      </c>
      <c r="G10" s="177">
        <f>average(D10:F10)</f>
        <v>12.71804972</v>
      </c>
      <c r="H10" s="150" t="s">
        <v>188</v>
      </c>
      <c r="I10" s="43"/>
      <c r="J10" s="43"/>
      <c r="K10" s="43"/>
      <c r="L10" s="43"/>
      <c r="M10" s="43"/>
      <c r="N10" s="43"/>
      <c r="O10" s="43"/>
      <c r="P10" s="43"/>
      <c r="Q10" s="43"/>
      <c r="R10" s="43"/>
      <c r="S10" s="43"/>
      <c r="T10" s="43"/>
      <c r="U10" s="43"/>
      <c r="V10" s="43"/>
      <c r="W10" s="43"/>
      <c r="X10" s="43"/>
      <c r="Y10" s="43"/>
    </row>
    <row r="11">
      <c r="A11" s="139"/>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1" t="s">
        <v>194</v>
      </c>
      <c r="B12" s="5"/>
      <c r="C12" s="151"/>
      <c r="D12" s="151"/>
      <c r="E12" s="151"/>
      <c r="F12" s="152"/>
      <c r="G12" s="152"/>
      <c r="H12" s="152"/>
      <c r="I12" s="43"/>
      <c r="J12" s="43"/>
      <c r="K12" s="43"/>
      <c r="L12" s="43"/>
      <c r="M12" s="43"/>
      <c r="N12" s="43"/>
      <c r="O12" s="43"/>
      <c r="P12" s="43"/>
      <c r="Q12" s="43"/>
      <c r="R12" s="43"/>
      <c r="S12" s="43"/>
      <c r="T12" s="43"/>
      <c r="U12" s="43"/>
      <c r="V12" s="43"/>
      <c r="W12" s="43"/>
      <c r="X12" s="43"/>
      <c r="Y12" s="43"/>
    </row>
    <row r="13">
      <c r="A13" s="139"/>
      <c r="B13" s="144" t="s">
        <v>195</v>
      </c>
      <c r="C13" s="139"/>
      <c r="D13" s="139"/>
      <c r="E13" s="113"/>
      <c r="F13" s="147"/>
      <c r="G13" s="147"/>
      <c r="H13" s="147"/>
      <c r="I13" s="43"/>
      <c r="J13" s="43"/>
      <c r="K13" s="43"/>
      <c r="L13" s="43"/>
      <c r="M13" s="43"/>
      <c r="N13" s="43"/>
      <c r="O13" s="43"/>
      <c r="P13" s="43"/>
      <c r="Q13" s="43"/>
      <c r="R13" s="43"/>
      <c r="S13" s="43"/>
      <c r="T13" s="43"/>
      <c r="U13" s="43"/>
      <c r="V13" s="43"/>
      <c r="W13" s="43"/>
      <c r="X13" s="43"/>
      <c r="Y13" s="43"/>
    </row>
    <row r="14">
      <c r="A14" s="139"/>
      <c r="B14" s="49"/>
      <c r="C14" s="45"/>
      <c r="D14" s="45" t="s">
        <v>249</v>
      </c>
      <c r="E14" s="45" t="s">
        <v>250</v>
      </c>
      <c r="F14" s="45" t="s">
        <v>251</v>
      </c>
      <c r="G14" s="59" t="s">
        <v>252</v>
      </c>
      <c r="H14" s="59"/>
      <c r="I14" s="43"/>
      <c r="J14" s="43"/>
      <c r="K14" s="43"/>
      <c r="L14" s="43"/>
      <c r="M14" s="43"/>
      <c r="N14" s="43"/>
      <c r="O14" s="43"/>
      <c r="P14" s="43"/>
      <c r="Q14" s="43"/>
      <c r="R14" s="43"/>
      <c r="S14" s="43"/>
      <c r="T14" s="43"/>
      <c r="U14" s="43"/>
      <c r="V14" s="43"/>
      <c r="W14" s="43"/>
      <c r="X14" s="43"/>
      <c r="Y14" s="43"/>
    </row>
    <row r="15">
      <c r="A15" s="139"/>
      <c r="B15" s="49"/>
      <c r="C15" s="148" t="s">
        <v>197</v>
      </c>
      <c r="D15" s="180">
        <f>'Ratios 2021'!D20</f>
        <v>9.015057514</v>
      </c>
      <c r="E15" s="180">
        <f>'Ratios 2022'!D20</f>
        <v>8.634684669</v>
      </c>
      <c r="F15" s="180">
        <f>'Ratios 2023'!D20</f>
        <v>10.36403343</v>
      </c>
      <c r="G15" s="177">
        <f>average(D15:F15)</f>
        <v>9.337925204</v>
      </c>
      <c r="H15" s="150" t="s">
        <v>188</v>
      </c>
      <c r="I15" s="43"/>
      <c r="J15" s="43"/>
      <c r="K15" s="43"/>
      <c r="L15" s="43"/>
      <c r="M15" s="43"/>
      <c r="N15" s="43"/>
      <c r="O15" s="43"/>
      <c r="P15" s="43"/>
      <c r="Q15" s="43"/>
      <c r="R15" s="43"/>
      <c r="S15" s="43"/>
      <c r="T15" s="43"/>
      <c r="U15" s="43"/>
      <c r="V15" s="43"/>
      <c r="W15" s="43"/>
      <c r="X15" s="43"/>
      <c r="Y15" s="43"/>
    </row>
    <row r="16">
      <c r="A16" s="139"/>
      <c r="B16" s="52"/>
      <c r="C16" s="148"/>
      <c r="D16" s="148"/>
      <c r="E16" s="157"/>
      <c r="F16" s="150"/>
      <c r="G16" s="150"/>
      <c r="H16" s="150"/>
      <c r="I16" s="43"/>
      <c r="J16" s="43"/>
      <c r="K16" s="43"/>
      <c r="L16" s="43"/>
      <c r="M16" s="43"/>
      <c r="N16" s="43"/>
      <c r="O16" s="43"/>
      <c r="P16" s="43"/>
      <c r="Q16" s="43"/>
      <c r="R16" s="43"/>
      <c r="S16" s="43"/>
      <c r="T16" s="43"/>
      <c r="U16" s="43"/>
      <c r="V16" s="43"/>
      <c r="W16" s="43"/>
      <c r="X16" s="43"/>
      <c r="Y16" s="43"/>
    </row>
    <row r="17">
      <c r="A17" s="141" t="s">
        <v>199</v>
      </c>
      <c r="B17" s="5"/>
      <c r="C17" s="158"/>
      <c r="D17" s="158"/>
      <c r="E17" s="114"/>
      <c r="F17" s="159"/>
      <c r="G17" s="159"/>
      <c r="H17" s="159"/>
      <c r="I17" s="58"/>
      <c r="J17" s="58"/>
      <c r="K17" s="58"/>
      <c r="L17" s="58"/>
      <c r="M17" s="58"/>
      <c r="N17" s="58"/>
      <c r="O17" s="58"/>
      <c r="P17" s="58"/>
      <c r="Q17" s="58"/>
      <c r="R17" s="58"/>
      <c r="S17" s="58"/>
      <c r="T17" s="58"/>
      <c r="U17" s="58"/>
      <c r="V17" s="58"/>
      <c r="W17" s="58"/>
      <c r="X17" s="58"/>
      <c r="Y17" s="58"/>
    </row>
    <row r="18">
      <c r="A18" s="139"/>
      <c r="B18" s="144" t="s">
        <v>200</v>
      </c>
      <c r="C18" s="139"/>
      <c r="D18" s="139"/>
      <c r="E18" s="113"/>
      <c r="F18" s="147"/>
      <c r="G18" s="147"/>
      <c r="H18" s="147"/>
      <c r="I18" s="43"/>
      <c r="J18" s="43"/>
      <c r="K18" s="43"/>
      <c r="L18" s="43"/>
      <c r="M18" s="43"/>
      <c r="N18" s="43"/>
      <c r="O18" s="43"/>
      <c r="P18" s="43"/>
      <c r="Q18" s="43"/>
      <c r="R18" s="43"/>
      <c r="S18" s="43"/>
      <c r="T18" s="43"/>
      <c r="U18" s="43"/>
      <c r="V18" s="43"/>
      <c r="W18" s="43"/>
      <c r="X18" s="43"/>
      <c r="Y18" s="43"/>
    </row>
    <row r="19">
      <c r="A19" s="139"/>
      <c r="B19" s="49"/>
      <c r="C19" s="45"/>
      <c r="D19" s="45" t="s">
        <v>249</v>
      </c>
      <c r="E19" s="45" t="s">
        <v>250</v>
      </c>
      <c r="F19" s="45" t="s">
        <v>251</v>
      </c>
      <c r="G19" s="59" t="s">
        <v>252</v>
      </c>
      <c r="H19" s="59"/>
      <c r="I19" s="43"/>
      <c r="J19" s="43"/>
      <c r="K19" s="43"/>
      <c r="L19" s="43"/>
      <c r="M19" s="43"/>
      <c r="N19" s="43"/>
      <c r="O19" s="43"/>
      <c r="P19" s="43"/>
      <c r="Q19" s="43"/>
      <c r="R19" s="43"/>
      <c r="S19" s="43"/>
      <c r="T19" s="43"/>
      <c r="U19" s="43"/>
      <c r="V19" s="43"/>
      <c r="W19" s="43"/>
      <c r="X19" s="43"/>
      <c r="Y19" s="43"/>
    </row>
    <row r="20">
      <c r="A20" s="139"/>
      <c r="B20" s="49"/>
      <c r="C20" s="148" t="s">
        <v>199</v>
      </c>
      <c r="D20" s="163">
        <f>'Ratios 2021'!D26</f>
        <v>0.89745387</v>
      </c>
      <c r="E20" s="163">
        <f>'Ratios 2022'!D26</f>
        <v>0.915375557</v>
      </c>
      <c r="F20" s="163">
        <f>'Ratios 2023'!D26</f>
        <v>0.9187250244</v>
      </c>
      <c r="G20" s="181">
        <f>average(D20:F20)</f>
        <v>0.9105181504</v>
      </c>
      <c r="H20" s="150" t="s">
        <v>203</v>
      </c>
      <c r="I20" s="43"/>
      <c r="J20" s="43"/>
      <c r="K20" s="43"/>
      <c r="L20" s="43"/>
      <c r="M20" s="43"/>
      <c r="N20" s="43"/>
      <c r="O20" s="43"/>
      <c r="P20" s="43"/>
      <c r="Q20" s="43"/>
      <c r="R20" s="43"/>
      <c r="S20" s="43"/>
      <c r="T20" s="43"/>
      <c r="U20" s="43"/>
      <c r="V20" s="43"/>
      <c r="W20" s="43"/>
      <c r="X20" s="43"/>
      <c r="Y20" s="43"/>
    </row>
    <row r="21">
      <c r="A21" s="139"/>
      <c r="B21" s="52"/>
      <c r="C21" s="113"/>
      <c r="D21" s="113"/>
      <c r="E21" s="113"/>
      <c r="F21" s="147"/>
      <c r="G21" s="147"/>
      <c r="H21" s="147"/>
      <c r="I21" s="43"/>
      <c r="J21" s="43"/>
      <c r="K21" s="43"/>
      <c r="L21" s="43"/>
      <c r="M21" s="43"/>
      <c r="N21" s="43"/>
      <c r="O21" s="43"/>
      <c r="P21" s="43"/>
      <c r="Q21" s="43"/>
      <c r="R21" s="43"/>
      <c r="S21" s="43"/>
      <c r="T21" s="43"/>
      <c r="U21" s="43"/>
      <c r="V21" s="43"/>
      <c r="W21" s="43"/>
      <c r="X21" s="43"/>
      <c r="Y21" s="43"/>
    </row>
    <row r="22">
      <c r="A22" s="141" t="s">
        <v>204</v>
      </c>
      <c r="B22" s="5"/>
      <c r="C22" s="158"/>
      <c r="D22" s="158"/>
      <c r="E22" s="114"/>
      <c r="F22" s="159"/>
      <c r="G22" s="159"/>
      <c r="H22" s="159"/>
      <c r="I22" s="58"/>
      <c r="J22" s="58"/>
      <c r="K22" s="58"/>
      <c r="L22" s="58"/>
      <c r="M22" s="58"/>
      <c r="N22" s="58"/>
      <c r="O22" s="58"/>
      <c r="P22" s="58"/>
      <c r="Q22" s="58"/>
      <c r="R22" s="58"/>
      <c r="S22" s="58"/>
      <c r="T22" s="58"/>
      <c r="U22" s="58"/>
      <c r="V22" s="58"/>
      <c r="W22" s="58"/>
      <c r="X22" s="58"/>
      <c r="Y22" s="58"/>
    </row>
    <row r="23">
      <c r="A23" s="139"/>
      <c r="B23" s="144" t="s">
        <v>205</v>
      </c>
      <c r="C23" s="139"/>
      <c r="D23" s="139"/>
      <c r="E23" s="113"/>
      <c r="F23" s="147"/>
      <c r="G23" s="147"/>
      <c r="H23" s="147"/>
      <c r="I23" s="43"/>
      <c r="J23" s="43"/>
      <c r="K23" s="43"/>
      <c r="L23" s="43"/>
      <c r="M23" s="43"/>
      <c r="N23" s="43"/>
      <c r="O23" s="43"/>
      <c r="P23" s="43"/>
      <c r="Q23" s="43"/>
      <c r="R23" s="43"/>
      <c r="S23" s="43"/>
      <c r="T23" s="43"/>
      <c r="U23" s="43"/>
      <c r="V23" s="43"/>
      <c r="W23" s="43"/>
      <c r="X23" s="43"/>
      <c r="Y23" s="43"/>
    </row>
    <row r="24">
      <c r="A24" s="139"/>
      <c r="B24" s="49"/>
      <c r="C24" s="45"/>
      <c r="D24" s="45" t="s">
        <v>249</v>
      </c>
      <c r="E24" s="45" t="s">
        <v>250</v>
      </c>
      <c r="F24" s="45" t="s">
        <v>251</v>
      </c>
      <c r="G24" s="59" t="s">
        <v>252</v>
      </c>
      <c r="H24" s="59"/>
      <c r="I24" s="43"/>
      <c r="J24" s="43"/>
      <c r="K24" s="43"/>
      <c r="L24" s="43"/>
      <c r="M24" s="43"/>
      <c r="N24" s="43"/>
      <c r="O24" s="43"/>
      <c r="P24" s="43"/>
      <c r="Q24" s="43"/>
      <c r="R24" s="43"/>
      <c r="S24" s="43"/>
      <c r="T24" s="43"/>
      <c r="U24" s="43"/>
      <c r="V24" s="43"/>
      <c r="W24" s="43"/>
      <c r="X24" s="43"/>
      <c r="Y24" s="43"/>
    </row>
    <row r="25">
      <c r="A25" s="139"/>
      <c r="B25" s="49"/>
      <c r="C25" s="148" t="s">
        <v>209</v>
      </c>
      <c r="D25" s="163">
        <f>'Ratios 2021'!D33</f>
        <v>0.5737680161</v>
      </c>
      <c r="E25" s="163">
        <f>'Ratios 2022'!D33</f>
        <v>0.557865983</v>
      </c>
      <c r="F25" s="163">
        <f>'Ratios 2023'!D33</f>
        <v>0.6186053544</v>
      </c>
      <c r="G25" s="181">
        <f>average(D25:F25)</f>
        <v>0.5834131178</v>
      </c>
      <c r="H25" s="150" t="s">
        <v>210</v>
      </c>
      <c r="I25" s="43"/>
      <c r="J25" s="43"/>
      <c r="K25" s="43"/>
      <c r="L25" s="43"/>
      <c r="M25" s="43"/>
      <c r="N25" s="43"/>
      <c r="O25" s="43"/>
      <c r="P25" s="43"/>
      <c r="Q25" s="43"/>
      <c r="R25" s="43"/>
      <c r="S25" s="43"/>
      <c r="T25" s="43"/>
      <c r="U25" s="43"/>
      <c r="V25" s="43"/>
      <c r="W25" s="43"/>
      <c r="X25" s="43"/>
      <c r="Y25" s="43"/>
    </row>
    <row r="26">
      <c r="A26" s="139"/>
      <c r="B26" s="52"/>
      <c r="C26" s="148"/>
      <c r="D26" s="148"/>
      <c r="E26" s="163"/>
      <c r="F26" s="150"/>
      <c r="G26" s="150"/>
      <c r="H26" s="150"/>
      <c r="I26" s="43"/>
      <c r="J26" s="43"/>
      <c r="K26" s="43"/>
      <c r="L26" s="43"/>
      <c r="M26" s="43"/>
      <c r="N26" s="43"/>
      <c r="O26" s="43"/>
      <c r="P26" s="43"/>
      <c r="Q26" s="43"/>
      <c r="R26" s="43"/>
      <c r="S26" s="43"/>
      <c r="T26" s="43"/>
      <c r="U26" s="43"/>
      <c r="V26" s="43"/>
      <c r="W26" s="43"/>
      <c r="X26" s="43"/>
      <c r="Y26" s="43"/>
    </row>
    <row r="27">
      <c r="A27" s="141" t="s">
        <v>211</v>
      </c>
      <c r="B27" s="5"/>
      <c r="C27" s="158"/>
      <c r="D27" s="158"/>
      <c r="E27" s="114"/>
      <c r="F27" s="159"/>
      <c r="G27" s="159"/>
      <c r="H27" s="159"/>
      <c r="I27" s="58"/>
      <c r="J27" s="58"/>
      <c r="K27" s="58"/>
      <c r="L27" s="58"/>
      <c r="M27" s="58"/>
      <c r="N27" s="58"/>
      <c r="O27" s="58"/>
      <c r="P27" s="58"/>
      <c r="Q27" s="58"/>
      <c r="R27" s="58"/>
      <c r="S27" s="58"/>
      <c r="T27" s="58"/>
      <c r="U27" s="58"/>
      <c r="V27" s="58"/>
      <c r="W27" s="58"/>
      <c r="X27" s="58"/>
      <c r="Y27" s="58"/>
    </row>
    <row r="28">
      <c r="A28" s="139"/>
      <c r="B28" s="164" t="s">
        <v>212</v>
      </c>
      <c r="C28" s="139"/>
      <c r="D28" s="139"/>
      <c r="E28" s="113"/>
      <c r="F28" s="147"/>
      <c r="G28" s="147"/>
      <c r="H28" s="147"/>
      <c r="I28" s="43"/>
      <c r="J28" s="43"/>
      <c r="K28" s="43"/>
      <c r="L28" s="43"/>
      <c r="M28" s="43"/>
      <c r="N28" s="43"/>
      <c r="O28" s="43"/>
      <c r="P28" s="43"/>
      <c r="Q28" s="43"/>
      <c r="R28" s="43"/>
      <c r="S28" s="43"/>
      <c r="T28" s="43"/>
      <c r="U28" s="43"/>
      <c r="V28" s="43"/>
      <c r="W28" s="43"/>
      <c r="X28" s="43"/>
      <c r="Y28" s="43"/>
    </row>
    <row r="29">
      <c r="A29" s="139"/>
      <c r="B29" s="49"/>
      <c r="C29" s="45"/>
      <c r="D29" s="45" t="s">
        <v>249</v>
      </c>
      <c r="E29" s="45" t="s">
        <v>250</v>
      </c>
      <c r="F29" s="45" t="s">
        <v>251</v>
      </c>
      <c r="G29" s="59" t="s">
        <v>252</v>
      </c>
      <c r="H29" s="59"/>
      <c r="I29" s="43"/>
      <c r="J29" s="43"/>
      <c r="K29" s="43"/>
      <c r="L29" s="43"/>
      <c r="M29" s="43"/>
      <c r="N29" s="43"/>
      <c r="O29" s="43"/>
      <c r="P29" s="43"/>
      <c r="Q29" s="43"/>
      <c r="R29" s="43"/>
      <c r="S29" s="43"/>
      <c r="T29" s="43"/>
      <c r="U29" s="43"/>
      <c r="V29" s="43"/>
      <c r="W29" s="43"/>
      <c r="X29" s="43"/>
      <c r="Y29" s="43"/>
    </row>
    <row r="30">
      <c r="A30" s="139"/>
      <c r="B30" s="49"/>
      <c r="C30" s="148" t="s">
        <v>211</v>
      </c>
      <c r="D30" s="163">
        <f>'Ratios 2021'!D38</f>
        <v>0.1146689978</v>
      </c>
      <c r="E30" s="163">
        <f>'Ratios 2022'!D38</f>
        <v>0.1271716317</v>
      </c>
      <c r="F30" s="163">
        <f>'Ratios 2023'!D38</f>
        <v>0.1229377474</v>
      </c>
      <c r="G30" s="181">
        <f>average(D30:F30)</f>
        <v>0.1215927923</v>
      </c>
      <c r="H30" s="150" t="s">
        <v>214</v>
      </c>
      <c r="I30" s="43"/>
      <c r="J30" s="43"/>
      <c r="K30" s="43"/>
      <c r="L30" s="43"/>
      <c r="M30" s="43"/>
      <c r="N30" s="43"/>
      <c r="O30" s="43"/>
      <c r="P30" s="43"/>
      <c r="Q30" s="43"/>
      <c r="R30" s="43"/>
      <c r="S30" s="43"/>
      <c r="T30" s="43"/>
      <c r="U30" s="43"/>
      <c r="V30" s="43"/>
      <c r="W30" s="43"/>
      <c r="X30" s="43"/>
      <c r="Y30" s="43"/>
    </row>
    <row r="31">
      <c r="A31" s="139"/>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1" t="s">
        <v>215</v>
      </c>
      <c r="B32" s="5"/>
      <c r="C32" s="114"/>
      <c r="D32" s="114"/>
      <c r="E32" s="114"/>
      <c r="F32" s="159"/>
      <c r="G32" s="159"/>
      <c r="H32" s="159"/>
      <c r="I32" s="58"/>
      <c r="J32" s="58"/>
      <c r="K32" s="58"/>
      <c r="L32" s="58"/>
      <c r="M32" s="58"/>
      <c r="N32" s="58"/>
      <c r="O32" s="58"/>
      <c r="P32" s="58"/>
      <c r="Q32" s="58"/>
      <c r="R32" s="58"/>
      <c r="S32" s="58"/>
      <c r="T32" s="58"/>
      <c r="U32" s="58"/>
      <c r="V32" s="58"/>
      <c r="W32" s="58"/>
      <c r="X32" s="58"/>
      <c r="Y32" s="58"/>
    </row>
    <row r="33">
      <c r="A33" s="139"/>
      <c r="B33" s="144" t="s">
        <v>216</v>
      </c>
      <c r="C33" s="139"/>
      <c r="D33" s="139"/>
      <c r="E33" s="113"/>
      <c r="F33" s="147"/>
      <c r="G33" s="147"/>
      <c r="H33" s="147"/>
      <c r="I33" s="43"/>
      <c r="J33" s="43"/>
      <c r="K33" s="43"/>
      <c r="L33" s="43"/>
      <c r="M33" s="43"/>
      <c r="N33" s="43"/>
      <c r="O33" s="43"/>
      <c r="P33" s="43"/>
      <c r="Q33" s="43"/>
      <c r="R33" s="43"/>
      <c r="S33" s="43"/>
      <c r="T33" s="43"/>
      <c r="U33" s="43"/>
      <c r="V33" s="43"/>
      <c r="W33" s="43"/>
      <c r="X33" s="43"/>
      <c r="Y33" s="43"/>
    </row>
    <row r="34">
      <c r="A34" s="139"/>
      <c r="B34" s="49"/>
      <c r="C34" s="45"/>
      <c r="D34" s="45" t="s">
        <v>249</v>
      </c>
      <c r="E34" s="45" t="s">
        <v>250</v>
      </c>
      <c r="F34" s="45" t="s">
        <v>251</v>
      </c>
      <c r="G34" s="59" t="s">
        <v>252</v>
      </c>
      <c r="H34" s="59"/>
      <c r="I34" s="43"/>
      <c r="J34" s="43"/>
      <c r="K34" s="43"/>
      <c r="L34" s="43"/>
      <c r="M34" s="43"/>
      <c r="N34" s="43"/>
      <c r="O34" s="43"/>
      <c r="P34" s="43"/>
      <c r="Q34" s="43"/>
      <c r="R34" s="43"/>
      <c r="S34" s="43"/>
      <c r="T34" s="43"/>
      <c r="U34" s="43"/>
      <c r="V34" s="43"/>
      <c r="W34" s="43"/>
      <c r="X34" s="43"/>
      <c r="Y34" s="43"/>
    </row>
    <row r="35">
      <c r="A35" s="139"/>
      <c r="B35" s="49"/>
      <c r="C35" s="148" t="s">
        <v>253</v>
      </c>
      <c r="D35" s="163">
        <f>'Ratios 2021'!E41</f>
        <v>0.7503425003</v>
      </c>
      <c r="E35" s="163">
        <f>'Ratios 2022'!E41</f>
        <v>0.7383862728</v>
      </c>
      <c r="F35" s="163">
        <f>'Ratios 2023'!E41</f>
        <v>0.7184681509</v>
      </c>
      <c r="G35" s="181">
        <f t="shared" ref="G35:G37" si="1">average(D35:F35)</f>
        <v>0.735732308</v>
      </c>
      <c r="H35" s="181"/>
      <c r="I35" s="43"/>
      <c r="J35" s="43"/>
      <c r="K35" s="43"/>
      <c r="L35" s="43"/>
      <c r="M35" s="43"/>
      <c r="N35" s="43"/>
      <c r="O35" s="43"/>
      <c r="P35" s="43"/>
      <c r="Q35" s="43"/>
      <c r="R35" s="43"/>
      <c r="S35" s="43"/>
      <c r="T35" s="43"/>
      <c r="U35" s="43"/>
      <c r="V35" s="43"/>
      <c r="W35" s="43"/>
      <c r="X35" s="43"/>
      <c r="Y35" s="43"/>
    </row>
    <row r="36">
      <c r="A36" s="139"/>
      <c r="B36" s="52"/>
      <c r="C36" s="148" t="s">
        <v>218</v>
      </c>
      <c r="D36" s="163">
        <f>'Ratios 2021'!E42</f>
        <v>0.08202150498</v>
      </c>
      <c r="E36" s="163">
        <f>'Ratios 2022'!E42</f>
        <v>0.09335911857</v>
      </c>
      <c r="F36" s="163">
        <f>'Ratios 2023'!E42</f>
        <v>0.09591360377</v>
      </c>
      <c r="G36" s="181">
        <f t="shared" si="1"/>
        <v>0.0904314091</v>
      </c>
      <c r="H36" s="181"/>
      <c r="I36" s="43"/>
      <c r="J36" s="43"/>
      <c r="K36" s="43"/>
      <c r="L36" s="43"/>
      <c r="M36" s="43"/>
      <c r="N36" s="43"/>
      <c r="O36" s="43"/>
      <c r="P36" s="43"/>
      <c r="Q36" s="43"/>
      <c r="R36" s="43"/>
      <c r="S36" s="43"/>
      <c r="T36" s="43"/>
      <c r="U36" s="43"/>
      <c r="V36" s="43"/>
      <c r="W36" s="43"/>
      <c r="X36" s="43"/>
      <c r="Y36" s="43"/>
    </row>
    <row r="37">
      <c r="A37" s="139"/>
      <c r="B37" s="182"/>
      <c r="C37" s="148" t="s">
        <v>219</v>
      </c>
      <c r="D37" s="163">
        <f>'Ratios 2021'!E43</f>
        <v>0.1676359947</v>
      </c>
      <c r="E37" s="163">
        <f>'Ratios 2022'!E43</f>
        <v>0.1682546086</v>
      </c>
      <c r="F37" s="163">
        <f>'Ratios 2023'!E43</f>
        <v>0.1856182453</v>
      </c>
      <c r="G37" s="181">
        <f t="shared" si="1"/>
        <v>0.1738362829</v>
      </c>
      <c r="H37" s="181"/>
      <c r="I37" s="43"/>
      <c r="J37" s="43"/>
      <c r="K37" s="43"/>
      <c r="L37" s="43"/>
      <c r="M37" s="43"/>
      <c r="N37" s="43"/>
      <c r="O37" s="43"/>
      <c r="P37" s="43"/>
      <c r="Q37" s="43"/>
      <c r="R37" s="43"/>
      <c r="S37" s="43"/>
      <c r="T37" s="43"/>
      <c r="U37" s="43"/>
      <c r="V37" s="43"/>
      <c r="W37" s="43"/>
      <c r="X37" s="43"/>
      <c r="Y37" s="43"/>
    </row>
    <row r="38">
      <c r="A38" s="139"/>
      <c r="B38" s="182"/>
      <c r="C38" s="113"/>
      <c r="D38" s="113"/>
      <c r="E38" s="113"/>
      <c r="F38" s="147"/>
      <c r="G38" s="147"/>
      <c r="H38" s="147"/>
      <c r="I38" s="43"/>
      <c r="J38" s="43"/>
      <c r="K38" s="43"/>
      <c r="L38" s="43"/>
      <c r="M38" s="43"/>
      <c r="N38" s="43"/>
      <c r="O38" s="43"/>
      <c r="P38" s="43"/>
      <c r="Q38" s="43"/>
      <c r="R38" s="43"/>
      <c r="S38" s="43"/>
      <c r="T38" s="43"/>
      <c r="U38" s="43"/>
      <c r="V38" s="43"/>
      <c r="W38" s="43"/>
      <c r="X38" s="43"/>
      <c r="Y38" s="43"/>
    </row>
    <row r="39">
      <c r="A39" s="141" t="s">
        <v>220</v>
      </c>
      <c r="B39" s="5"/>
      <c r="C39" s="158"/>
      <c r="D39" s="158"/>
      <c r="E39" s="114"/>
      <c r="F39" s="159"/>
      <c r="G39" s="159"/>
      <c r="H39" s="159"/>
      <c r="I39" s="58"/>
      <c r="J39" s="58"/>
      <c r="K39" s="58"/>
      <c r="L39" s="58"/>
      <c r="M39" s="58"/>
      <c r="N39" s="58"/>
      <c r="O39" s="58"/>
      <c r="P39" s="58"/>
      <c r="Q39" s="58"/>
      <c r="R39" s="58"/>
      <c r="S39" s="58"/>
      <c r="T39" s="58"/>
      <c r="U39" s="58"/>
      <c r="V39" s="58"/>
      <c r="W39" s="58"/>
      <c r="X39" s="58"/>
      <c r="Y39" s="58"/>
    </row>
    <row r="40">
      <c r="A40" s="139"/>
      <c r="B40" s="144" t="s">
        <v>221</v>
      </c>
      <c r="C40" s="139"/>
      <c r="D40" s="139"/>
      <c r="E40" s="113"/>
      <c r="F40" s="147"/>
      <c r="G40" s="147"/>
      <c r="H40" s="147"/>
      <c r="I40" s="43"/>
      <c r="J40" s="43"/>
      <c r="K40" s="43"/>
      <c r="L40" s="43"/>
      <c r="M40" s="43"/>
      <c r="N40" s="43"/>
      <c r="O40" s="43"/>
      <c r="P40" s="43"/>
      <c r="Q40" s="43"/>
      <c r="R40" s="43"/>
      <c r="S40" s="43"/>
      <c r="T40" s="43"/>
      <c r="U40" s="43"/>
      <c r="V40" s="43"/>
      <c r="W40" s="43"/>
      <c r="X40" s="43"/>
      <c r="Y40" s="43"/>
    </row>
    <row r="41">
      <c r="A41" s="139"/>
      <c r="B41" s="49"/>
      <c r="C41" s="45"/>
      <c r="D41" s="45" t="s">
        <v>249</v>
      </c>
      <c r="E41" s="45" t="s">
        <v>250</v>
      </c>
      <c r="F41" s="45" t="s">
        <v>251</v>
      </c>
      <c r="G41" s="59" t="s">
        <v>252</v>
      </c>
      <c r="H41" s="59"/>
      <c r="I41" s="43"/>
      <c r="J41" s="43"/>
      <c r="K41" s="43"/>
      <c r="L41" s="43"/>
      <c r="M41" s="43"/>
      <c r="N41" s="43"/>
      <c r="O41" s="43"/>
      <c r="P41" s="43"/>
      <c r="Q41" s="43"/>
      <c r="R41" s="43"/>
      <c r="S41" s="43"/>
      <c r="T41" s="43"/>
      <c r="U41" s="43"/>
      <c r="V41" s="43"/>
      <c r="W41" s="43"/>
      <c r="X41" s="43"/>
      <c r="Y41" s="43"/>
    </row>
    <row r="42">
      <c r="A42" s="139"/>
      <c r="B42" s="49"/>
      <c r="C42" s="148" t="s">
        <v>224</v>
      </c>
      <c r="D42" s="166">
        <f>'Ratios 2021'!D49</f>
        <v>5.500042799</v>
      </c>
      <c r="E42" s="166">
        <f>'Ratios 2022'!D49</f>
        <v>6.232364248</v>
      </c>
      <c r="F42" s="166">
        <f>'Ratios 2023'!D49</f>
        <v>5.248740102</v>
      </c>
      <c r="G42" s="183">
        <f>average(D42:F42)</f>
        <v>5.660382383</v>
      </c>
      <c r="H42" s="150" t="s">
        <v>225</v>
      </c>
      <c r="I42" s="43"/>
      <c r="J42" s="43"/>
      <c r="K42" s="43"/>
      <c r="L42" s="43"/>
      <c r="M42" s="43"/>
      <c r="N42" s="43"/>
      <c r="O42" s="43"/>
      <c r="P42" s="43"/>
      <c r="Q42" s="43"/>
      <c r="R42" s="43"/>
      <c r="S42" s="43"/>
      <c r="T42" s="43"/>
      <c r="U42" s="43"/>
      <c r="V42" s="43"/>
      <c r="W42" s="43"/>
      <c r="X42" s="43"/>
      <c r="Y42" s="43"/>
    </row>
    <row r="43">
      <c r="A43" s="139"/>
      <c r="B43" s="52"/>
      <c r="C43" s="113"/>
      <c r="D43" s="113"/>
      <c r="E43" s="113"/>
      <c r="F43" s="147"/>
      <c r="G43" s="147"/>
      <c r="H43" s="147"/>
      <c r="I43" s="43"/>
      <c r="J43" s="43"/>
      <c r="K43" s="43"/>
      <c r="L43" s="43"/>
      <c r="M43" s="43"/>
      <c r="N43" s="43"/>
      <c r="O43" s="43"/>
      <c r="P43" s="43"/>
      <c r="Q43" s="43"/>
      <c r="R43" s="43"/>
      <c r="S43" s="43"/>
      <c r="T43" s="43"/>
      <c r="U43" s="43"/>
      <c r="V43" s="43"/>
      <c r="W43" s="43"/>
      <c r="X43" s="43"/>
      <c r="Y43" s="43"/>
    </row>
    <row r="44">
      <c r="A44" s="141" t="s">
        <v>226</v>
      </c>
      <c r="B44" s="5"/>
      <c r="C44" s="158"/>
      <c r="D44" s="158"/>
      <c r="E44" s="114"/>
      <c r="F44" s="159"/>
      <c r="G44" s="159"/>
      <c r="H44" s="159"/>
      <c r="I44" s="58"/>
      <c r="J44" s="58"/>
      <c r="K44" s="58"/>
      <c r="L44" s="58"/>
      <c r="M44" s="58"/>
      <c r="N44" s="58"/>
      <c r="O44" s="58"/>
      <c r="P44" s="58"/>
      <c r="Q44" s="58"/>
      <c r="R44" s="58"/>
      <c r="S44" s="58"/>
      <c r="T44" s="58"/>
      <c r="U44" s="58"/>
      <c r="V44" s="58"/>
      <c r="W44" s="58"/>
      <c r="X44" s="58"/>
      <c r="Y44" s="58"/>
    </row>
    <row r="45">
      <c r="A45" s="139"/>
      <c r="B45" s="144" t="s">
        <v>227</v>
      </c>
      <c r="C45" s="139"/>
      <c r="D45" s="139"/>
      <c r="E45" s="113"/>
      <c r="F45" s="147"/>
      <c r="G45" s="147"/>
      <c r="H45" s="147"/>
      <c r="I45" s="43"/>
      <c r="J45" s="43"/>
      <c r="K45" s="43"/>
      <c r="L45" s="43"/>
      <c r="M45" s="43"/>
      <c r="N45" s="43"/>
      <c r="O45" s="43"/>
      <c r="P45" s="43"/>
      <c r="Q45" s="43"/>
      <c r="R45" s="43"/>
      <c r="S45" s="43"/>
      <c r="T45" s="43"/>
      <c r="U45" s="43"/>
      <c r="V45" s="43"/>
      <c r="W45" s="43"/>
      <c r="X45" s="43"/>
      <c r="Y45" s="43"/>
    </row>
    <row r="46">
      <c r="A46" s="139"/>
      <c r="B46" s="49"/>
      <c r="C46" s="45"/>
      <c r="D46" s="45" t="s">
        <v>249</v>
      </c>
      <c r="E46" s="45" t="s">
        <v>250</v>
      </c>
      <c r="F46" s="45" t="s">
        <v>251</v>
      </c>
      <c r="G46" s="59" t="s">
        <v>252</v>
      </c>
      <c r="H46" s="59"/>
      <c r="I46" s="43"/>
      <c r="J46" s="43"/>
      <c r="K46" s="43"/>
      <c r="L46" s="43"/>
      <c r="M46" s="43"/>
      <c r="N46" s="43"/>
      <c r="O46" s="43"/>
      <c r="P46" s="43"/>
      <c r="Q46" s="43"/>
      <c r="R46" s="43"/>
      <c r="S46" s="43"/>
      <c r="T46" s="43"/>
      <c r="U46" s="43"/>
      <c r="V46" s="43"/>
      <c r="W46" s="43"/>
      <c r="X46" s="43"/>
      <c r="Y46" s="43"/>
    </row>
    <row r="47">
      <c r="A47" s="139"/>
      <c r="B47" s="49"/>
      <c r="C47" s="148" t="s">
        <v>230</v>
      </c>
      <c r="D47" s="149">
        <f>'Ratios 2021'!D54</f>
        <v>3.380166445</v>
      </c>
      <c r="E47" s="149">
        <f>'Ratios 2022'!D54</f>
        <v>3.23113783</v>
      </c>
      <c r="F47" s="149">
        <f>'Ratios 2023'!D54</f>
        <v>3.070791625</v>
      </c>
      <c r="G47" s="177">
        <f>average(D47:F47)</f>
        <v>3.2273653</v>
      </c>
      <c r="H47" s="150" t="s">
        <v>231</v>
      </c>
      <c r="I47" s="43"/>
      <c r="J47" s="43"/>
      <c r="K47" s="43"/>
      <c r="L47" s="43"/>
      <c r="M47" s="43"/>
      <c r="N47" s="43"/>
      <c r="O47" s="43"/>
      <c r="P47" s="43"/>
      <c r="Q47" s="43"/>
      <c r="R47" s="43"/>
      <c r="S47" s="43"/>
      <c r="T47" s="43"/>
      <c r="U47" s="43"/>
      <c r="V47" s="43"/>
      <c r="W47" s="43"/>
      <c r="X47" s="43"/>
      <c r="Y47" s="43"/>
    </row>
    <row r="48">
      <c r="A48" s="139"/>
      <c r="B48" s="52"/>
      <c r="C48" s="113"/>
      <c r="D48" s="113"/>
      <c r="E48" s="113"/>
      <c r="F48" s="147"/>
      <c r="G48" s="147"/>
      <c r="H48" s="147"/>
      <c r="I48" s="43"/>
      <c r="J48" s="43"/>
      <c r="K48" s="43"/>
      <c r="L48" s="43"/>
      <c r="M48" s="43"/>
      <c r="N48" s="43"/>
      <c r="O48" s="43"/>
      <c r="P48" s="43"/>
      <c r="Q48" s="43"/>
      <c r="R48" s="43"/>
      <c r="S48" s="43"/>
      <c r="T48" s="43"/>
      <c r="U48" s="43"/>
      <c r="V48" s="43"/>
      <c r="W48" s="43"/>
      <c r="X48" s="43"/>
      <c r="Y48" s="43"/>
    </row>
    <row r="49">
      <c r="A49" s="141" t="s">
        <v>232</v>
      </c>
      <c r="B49" s="5"/>
      <c r="C49" s="158"/>
      <c r="D49" s="158"/>
      <c r="E49" s="114"/>
      <c r="F49" s="159"/>
      <c r="G49" s="159"/>
      <c r="H49" s="159"/>
      <c r="I49" s="58"/>
      <c r="J49" s="58"/>
      <c r="K49" s="58"/>
      <c r="L49" s="58"/>
      <c r="M49" s="58"/>
      <c r="N49" s="58"/>
      <c r="O49" s="58"/>
      <c r="P49" s="58"/>
      <c r="Q49" s="58"/>
      <c r="R49" s="58"/>
      <c r="S49" s="58"/>
      <c r="T49" s="58"/>
      <c r="U49" s="58"/>
      <c r="V49" s="58"/>
      <c r="W49" s="58"/>
      <c r="X49" s="58"/>
      <c r="Y49" s="58"/>
    </row>
    <row r="50">
      <c r="A50" s="139"/>
      <c r="B50" s="144" t="s">
        <v>233</v>
      </c>
      <c r="C50" s="139"/>
      <c r="D50" s="139"/>
      <c r="E50" s="113"/>
      <c r="F50" s="147"/>
      <c r="G50" s="147"/>
      <c r="H50" s="147"/>
      <c r="I50" s="43"/>
      <c r="J50" s="43"/>
      <c r="K50" s="43"/>
      <c r="L50" s="43"/>
      <c r="M50" s="43"/>
      <c r="N50" s="43"/>
      <c r="O50" s="43"/>
      <c r="P50" s="43"/>
      <c r="Q50" s="43"/>
      <c r="R50" s="43"/>
      <c r="S50" s="43"/>
      <c r="T50" s="43"/>
      <c r="U50" s="43"/>
      <c r="V50" s="43"/>
      <c r="W50" s="43"/>
      <c r="X50" s="43"/>
      <c r="Y50" s="43"/>
    </row>
    <row r="51">
      <c r="A51" s="139"/>
      <c r="B51" s="49"/>
      <c r="C51" s="45"/>
      <c r="D51" s="45" t="s">
        <v>249</v>
      </c>
      <c r="E51" s="45" t="s">
        <v>250</v>
      </c>
      <c r="F51" s="45" t="s">
        <v>251</v>
      </c>
      <c r="G51" s="59" t="s">
        <v>252</v>
      </c>
      <c r="H51" s="59"/>
      <c r="I51" s="43"/>
      <c r="J51" s="43"/>
      <c r="K51" s="43"/>
      <c r="L51" s="43"/>
      <c r="M51" s="43"/>
      <c r="N51" s="43"/>
      <c r="O51" s="43"/>
      <c r="P51" s="43"/>
      <c r="Q51" s="43"/>
      <c r="R51" s="43"/>
      <c r="S51" s="43"/>
      <c r="T51" s="43"/>
      <c r="U51" s="43"/>
      <c r="V51" s="43"/>
      <c r="W51" s="43"/>
      <c r="X51" s="43"/>
      <c r="Y51" s="43"/>
    </row>
    <row r="52">
      <c r="A52" s="139"/>
      <c r="B52" s="49"/>
      <c r="C52" s="148" t="s">
        <v>236</v>
      </c>
      <c r="D52" s="184">
        <f>'Ratios 2021'!D59</f>
        <v>0</v>
      </c>
      <c r="E52" s="184">
        <f>'Ratios 2022'!D59</f>
        <v>0</v>
      </c>
      <c r="F52" s="184">
        <f>'Ratios 2023'!D59</f>
        <v>0</v>
      </c>
      <c r="G52" s="185">
        <f>average(D52:F52)</f>
        <v>0</v>
      </c>
      <c r="H52" s="150" t="s">
        <v>237</v>
      </c>
      <c r="I52" s="43"/>
      <c r="J52" s="43"/>
      <c r="K52" s="43"/>
      <c r="L52" s="43"/>
      <c r="M52" s="43"/>
      <c r="N52" s="43"/>
      <c r="O52" s="43"/>
      <c r="P52" s="43"/>
      <c r="Q52" s="43"/>
      <c r="R52" s="43"/>
      <c r="S52" s="43"/>
      <c r="T52" s="43"/>
      <c r="U52" s="43"/>
      <c r="V52" s="43"/>
      <c r="W52" s="43"/>
      <c r="X52" s="43"/>
      <c r="Y52" s="43"/>
    </row>
    <row r="53">
      <c r="A53" s="139"/>
      <c r="B53" s="52"/>
      <c r="C53" s="113"/>
      <c r="D53" s="113"/>
      <c r="E53" s="113"/>
      <c r="F53" s="147"/>
      <c r="G53" s="147"/>
      <c r="H53" s="147"/>
      <c r="I53" s="43"/>
      <c r="J53" s="43"/>
      <c r="K53" s="43"/>
      <c r="L53" s="43"/>
      <c r="M53" s="43"/>
      <c r="N53" s="43"/>
      <c r="O53" s="43"/>
      <c r="P53" s="43"/>
      <c r="Q53" s="43"/>
      <c r="R53" s="43"/>
      <c r="S53" s="43"/>
      <c r="T53" s="43"/>
      <c r="U53" s="43"/>
      <c r="V53" s="43"/>
      <c r="W53" s="43"/>
      <c r="X53" s="43"/>
      <c r="Y53" s="43"/>
    </row>
    <row r="54">
      <c r="A54" s="43"/>
      <c r="B54" s="170"/>
      <c r="C54" s="43"/>
      <c r="D54" s="43"/>
      <c r="E54" s="43"/>
      <c r="F54" s="171"/>
      <c r="G54" s="171"/>
      <c r="H54" s="171"/>
      <c r="I54" s="43"/>
      <c r="J54" s="43"/>
      <c r="K54" s="43"/>
      <c r="L54" s="43"/>
      <c r="M54" s="43"/>
      <c r="N54" s="43"/>
      <c r="O54" s="43"/>
      <c r="P54" s="43"/>
      <c r="Q54" s="43"/>
      <c r="R54" s="43"/>
      <c r="S54" s="43"/>
      <c r="T54" s="43"/>
      <c r="U54" s="43"/>
      <c r="V54" s="43"/>
      <c r="W54" s="43"/>
      <c r="X54" s="43"/>
      <c r="Y54" s="43"/>
    </row>
    <row r="55">
      <c r="A55" s="43"/>
      <c r="B55" s="170"/>
      <c r="C55" s="43"/>
      <c r="D55" s="43"/>
      <c r="E55" s="43"/>
      <c r="F55" s="171"/>
      <c r="G55" s="171"/>
      <c r="H55" s="171"/>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70"/>
      <c r="C57" s="43"/>
      <c r="D57" s="43"/>
      <c r="E57" s="43"/>
      <c r="F57" s="171"/>
      <c r="G57" s="171"/>
      <c r="H57" s="171"/>
      <c r="I57" s="43"/>
      <c r="J57" s="43"/>
      <c r="K57" s="43"/>
      <c r="L57" s="43"/>
      <c r="M57" s="43"/>
      <c r="N57" s="43"/>
      <c r="O57" s="43"/>
      <c r="P57" s="43"/>
      <c r="Q57" s="43"/>
      <c r="R57" s="43"/>
      <c r="S57" s="43"/>
      <c r="T57" s="43"/>
      <c r="U57" s="43"/>
      <c r="V57" s="43"/>
      <c r="W57" s="43"/>
      <c r="X57" s="43"/>
      <c r="Y57" s="43"/>
    </row>
    <row r="58">
      <c r="A58" s="43"/>
      <c r="B58" s="170"/>
      <c r="C58" s="43"/>
      <c r="D58" s="43"/>
      <c r="E58" s="43"/>
      <c r="F58" s="171"/>
      <c r="G58" s="171"/>
      <c r="H58" s="171"/>
      <c r="I58" s="43"/>
      <c r="J58" s="43"/>
      <c r="K58" s="43"/>
      <c r="L58" s="43"/>
      <c r="M58" s="43"/>
      <c r="N58" s="43"/>
      <c r="O58" s="43"/>
      <c r="P58" s="43"/>
      <c r="Q58" s="43"/>
      <c r="R58" s="43"/>
      <c r="S58" s="43"/>
      <c r="T58" s="43"/>
      <c r="U58" s="43"/>
      <c r="V58" s="43"/>
      <c r="W58" s="43"/>
      <c r="X58" s="43"/>
      <c r="Y58" s="43"/>
    </row>
    <row r="59">
      <c r="A59" s="43"/>
      <c r="B59" s="170"/>
      <c r="C59" s="43"/>
      <c r="D59" s="43"/>
      <c r="E59" s="43"/>
      <c r="F59" s="171"/>
      <c r="G59" s="171"/>
      <c r="H59" s="171"/>
      <c r="I59" s="43"/>
      <c r="J59" s="43"/>
      <c r="K59" s="43"/>
      <c r="L59" s="43"/>
      <c r="M59" s="43"/>
      <c r="N59" s="43"/>
      <c r="O59" s="43"/>
      <c r="P59" s="43"/>
      <c r="Q59" s="43"/>
      <c r="R59" s="43"/>
      <c r="S59" s="43"/>
      <c r="T59" s="43"/>
      <c r="U59" s="43"/>
      <c r="V59" s="43"/>
      <c r="W59" s="43"/>
      <c r="X59" s="43"/>
      <c r="Y59" s="43"/>
    </row>
    <row r="60">
      <c r="A60" s="43"/>
      <c r="B60" s="170"/>
      <c r="C60" s="43"/>
      <c r="D60" s="43"/>
      <c r="E60" s="43"/>
      <c r="F60" s="171"/>
      <c r="G60" s="171"/>
      <c r="H60" s="171"/>
      <c r="I60" s="43"/>
      <c r="J60" s="43"/>
      <c r="K60" s="43"/>
      <c r="L60" s="43"/>
      <c r="M60" s="43"/>
      <c r="N60" s="43"/>
      <c r="O60" s="43"/>
      <c r="P60" s="43"/>
      <c r="Q60" s="43"/>
      <c r="R60" s="43"/>
      <c r="S60" s="43"/>
      <c r="T60" s="43"/>
      <c r="U60" s="43"/>
      <c r="V60" s="43"/>
      <c r="W60" s="43"/>
      <c r="X60" s="43"/>
      <c r="Y60" s="43"/>
    </row>
    <row r="61">
      <c r="A61" s="43"/>
      <c r="B61" s="170"/>
      <c r="C61" s="43"/>
      <c r="D61" s="43"/>
      <c r="E61" s="43"/>
      <c r="F61" s="171"/>
      <c r="G61" s="171"/>
      <c r="H61" s="171"/>
      <c r="I61" s="43"/>
      <c r="J61" s="43"/>
      <c r="K61" s="43"/>
      <c r="L61" s="43"/>
      <c r="M61" s="43"/>
      <c r="N61" s="43"/>
      <c r="O61" s="43"/>
      <c r="P61" s="43"/>
      <c r="Q61" s="43"/>
      <c r="R61" s="43"/>
      <c r="S61" s="43"/>
      <c r="T61" s="43"/>
      <c r="U61" s="43"/>
      <c r="V61" s="43"/>
      <c r="W61" s="43"/>
      <c r="X61" s="43"/>
      <c r="Y61" s="43"/>
    </row>
    <row r="62">
      <c r="A62" s="43"/>
      <c r="B62" s="170"/>
      <c r="C62" s="43"/>
      <c r="D62" s="43"/>
      <c r="E62" s="43"/>
      <c r="F62" s="171"/>
      <c r="G62" s="43"/>
      <c r="H62" s="43"/>
      <c r="I62" s="43"/>
      <c r="J62" s="43"/>
      <c r="K62" s="43"/>
      <c r="L62" s="43"/>
      <c r="M62" s="43"/>
      <c r="N62" s="43"/>
      <c r="O62" s="43"/>
      <c r="P62" s="43"/>
      <c r="Q62" s="43"/>
      <c r="R62" s="43"/>
      <c r="S62" s="43"/>
      <c r="T62" s="43"/>
      <c r="U62" s="43"/>
      <c r="V62" s="43"/>
      <c r="W62" s="43"/>
      <c r="X62" s="43"/>
      <c r="Y62" s="43"/>
    </row>
    <row r="63">
      <c r="A63" s="43"/>
      <c r="B63" s="170"/>
      <c r="C63" s="43"/>
      <c r="D63" s="43"/>
      <c r="E63" s="43"/>
      <c r="F63" s="171"/>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1"/>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1"/>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1"/>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1"/>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1"/>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1"/>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1"/>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1"/>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1"/>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1"/>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1"/>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1"/>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1"/>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1"/>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1"/>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1"/>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1"/>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1"/>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1"/>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1"/>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1"/>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1"/>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1"/>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1"/>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1"/>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1"/>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1"/>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1"/>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1"/>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1"/>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1"/>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1"/>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1"/>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1"/>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1"/>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1"/>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1"/>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1"/>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1"/>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1"/>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1"/>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1"/>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1"/>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1"/>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1"/>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1"/>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1"/>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1"/>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1"/>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1"/>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1"/>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1"/>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1"/>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1"/>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1"/>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1"/>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1"/>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1"/>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1"/>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1"/>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1"/>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1"/>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1"/>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1"/>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1"/>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1"/>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1"/>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1"/>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1"/>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1"/>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1"/>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1"/>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1"/>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1"/>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1"/>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1"/>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1"/>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1"/>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1"/>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1"/>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1"/>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1"/>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1"/>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1"/>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1"/>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1"/>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1"/>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1"/>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1"/>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1"/>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1"/>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1"/>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1"/>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1"/>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1"/>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1"/>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1"/>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1"/>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1"/>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1"/>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1"/>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1"/>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1"/>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1"/>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1"/>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1"/>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1"/>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1"/>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1"/>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1"/>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1"/>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1"/>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1"/>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1"/>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1"/>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1"/>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1"/>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1"/>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1"/>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1"/>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1"/>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1"/>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1"/>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1"/>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1"/>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1"/>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1"/>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1"/>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1"/>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1"/>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1"/>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1"/>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1"/>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1"/>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1"/>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1"/>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1"/>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1"/>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1"/>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1"/>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1"/>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1"/>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1"/>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1"/>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1"/>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1"/>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1"/>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1"/>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1"/>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1"/>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1"/>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1"/>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1"/>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1"/>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1"/>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1"/>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1"/>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1"/>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1"/>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1"/>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1"/>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1"/>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1"/>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1"/>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1"/>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1"/>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1"/>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1"/>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1"/>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1"/>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1"/>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1"/>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1"/>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1"/>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1"/>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1"/>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1"/>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1"/>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1"/>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1"/>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1"/>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1"/>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1"/>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1"/>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1"/>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1"/>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1"/>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1"/>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1"/>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1"/>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1"/>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1"/>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1"/>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1"/>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1"/>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1"/>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1"/>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1"/>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1"/>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1"/>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1"/>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1"/>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1"/>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1"/>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1"/>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1"/>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1"/>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1"/>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1"/>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1"/>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1"/>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1"/>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1"/>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1"/>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1"/>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1"/>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1"/>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1"/>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1"/>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1"/>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1"/>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1"/>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1"/>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1"/>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1"/>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1"/>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1"/>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1"/>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1"/>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1"/>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1"/>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1"/>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1"/>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1"/>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1"/>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1"/>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1"/>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1"/>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1"/>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1"/>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1"/>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1"/>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1"/>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1"/>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1"/>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1"/>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1"/>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1"/>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1"/>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1"/>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1"/>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1"/>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1"/>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1"/>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1"/>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1"/>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1"/>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1"/>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1"/>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1"/>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1"/>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1"/>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1"/>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1"/>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1"/>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1"/>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1"/>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1"/>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1"/>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1"/>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1"/>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1"/>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1"/>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1"/>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1"/>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1"/>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1"/>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1"/>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1"/>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1"/>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1"/>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1"/>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1"/>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1"/>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1"/>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1"/>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1"/>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1"/>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1"/>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1"/>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1"/>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1"/>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1"/>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1"/>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1"/>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1"/>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1"/>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1"/>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1"/>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1"/>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1"/>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1"/>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1"/>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1"/>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1"/>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1"/>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1"/>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1"/>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1"/>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1"/>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1"/>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1"/>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1"/>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1"/>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1"/>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1"/>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1"/>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1"/>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1"/>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1"/>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1"/>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1"/>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1"/>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1"/>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1"/>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1"/>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1"/>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1"/>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1"/>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1"/>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1"/>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1"/>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1"/>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1"/>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1"/>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1"/>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1"/>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1"/>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1"/>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1"/>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1"/>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1"/>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1"/>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1"/>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1"/>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1"/>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1"/>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1"/>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1"/>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1"/>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1"/>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1"/>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1"/>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1"/>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1"/>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1"/>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1"/>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1"/>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1"/>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1"/>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1"/>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1"/>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1"/>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1"/>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1"/>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1"/>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1"/>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1"/>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1"/>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1"/>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1"/>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1"/>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1"/>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1"/>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1"/>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1"/>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1"/>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1"/>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1"/>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1"/>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1"/>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1"/>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1"/>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1"/>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1"/>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1"/>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1"/>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1"/>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1"/>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1"/>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1"/>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1"/>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1"/>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1"/>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1"/>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1"/>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1"/>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1"/>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1"/>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1"/>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1"/>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1"/>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1"/>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1"/>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1"/>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1"/>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1"/>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1"/>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1"/>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1"/>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1"/>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1"/>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1"/>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1"/>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1"/>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1"/>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1"/>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1"/>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1"/>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1"/>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1"/>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1"/>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1"/>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1"/>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1"/>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1"/>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1"/>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1"/>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1"/>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1"/>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1"/>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1"/>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1"/>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1"/>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1"/>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1"/>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1"/>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1"/>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1"/>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1"/>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1"/>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1"/>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1"/>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1"/>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1"/>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1"/>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1"/>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1"/>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1"/>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1"/>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1"/>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1"/>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1"/>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1"/>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1"/>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1"/>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1"/>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1"/>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1"/>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1"/>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1"/>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1"/>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1"/>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1"/>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1"/>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1"/>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1"/>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1"/>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1"/>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1"/>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1"/>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1"/>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1"/>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1"/>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1"/>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1"/>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1"/>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1"/>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1"/>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1"/>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1"/>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1"/>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1"/>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1"/>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1"/>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1"/>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1"/>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1"/>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1"/>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1"/>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1"/>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1"/>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1"/>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1"/>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1"/>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1"/>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1"/>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1"/>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1"/>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1"/>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1"/>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1"/>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1"/>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1"/>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1"/>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1"/>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1"/>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1"/>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1"/>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1"/>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1"/>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1"/>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1"/>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1"/>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1"/>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1"/>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1"/>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1"/>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1"/>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1"/>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1"/>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1"/>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1"/>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1"/>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1"/>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1"/>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1"/>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1"/>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1"/>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1"/>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1"/>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1"/>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1"/>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1"/>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1"/>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1"/>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1"/>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1"/>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1"/>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1"/>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1"/>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1"/>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1"/>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1"/>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1"/>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1"/>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1"/>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1"/>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1"/>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1"/>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1"/>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1"/>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1"/>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1"/>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1"/>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1"/>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1"/>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1"/>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1"/>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1"/>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1"/>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1"/>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1"/>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1"/>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1"/>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1"/>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1"/>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1"/>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1"/>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1"/>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1"/>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1"/>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1"/>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1"/>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1"/>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1"/>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1"/>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1"/>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1"/>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1"/>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1"/>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1"/>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1"/>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1"/>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1"/>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1"/>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1"/>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1"/>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1"/>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1"/>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1"/>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1"/>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1"/>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1"/>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1"/>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1"/>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1"/>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1"/>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1"/>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1"/>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1"/>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1"/>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1"/>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1"/>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1"/>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1"/>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1"/>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1"/>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1"/>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1"/>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1"/>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1"/>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1"/>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1"/>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1"/>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1"/>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1"/>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1"/>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1"/>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1"/>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1"/>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1"/>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1"/>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1"/>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1"/>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1"/>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1"/>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1"/>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1"/>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1"/>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1"/>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1"/>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1"/>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1"/>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1"/>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1"/>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1"/>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1"/>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1"/>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1"/>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1"/>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1"/>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1"/>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1"/>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1"/>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1"/>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1"/>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1"/>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1"/>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1"/>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1"/>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1"/>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1"/>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1"/>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1"/>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1"/>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1"/>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1"/>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1"/>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1"/>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1"/>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1"/>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1"/>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1"/>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1"/>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1"/>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1"/>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1"/>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1"/>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1"/>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1"/>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1"/>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1"/>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1"/>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1"/>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1"/>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1"/>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1"/>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1"/>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1"/>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1"/>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1"/>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1"/>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1"/>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1"/>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1"/>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1"/>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1"/>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1"/>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1"/>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1"/>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1"/>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1"/>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1"/>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1"/>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1"/>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1"/>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1"/>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1"/>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1"/>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1"/>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1"/>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1"/>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1"/>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1"/>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1"/>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1"/>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1"/>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1"/>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1"/>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1"/>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1"/>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1"/>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1"/>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1"/>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1"/>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1"/>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1"/>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1"/>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1"/>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1"/>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1"/>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1"/>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1"/>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1"/>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1"/>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1"/>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1"/>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1"/>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1"/>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1"/>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1"/>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1"/>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1"/>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1"/>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1"/>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1"/>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1"/>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1"/>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1"/>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1"/>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1"/>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1"/>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1"/>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1"/>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1"/>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1"/>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1"/>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1"/>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1"/>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1"/>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1"/>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1"/>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1"/>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1"/>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1"/>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1"/>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1"/>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1"/>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1"/>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1"/>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1"/>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1"/>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1"/>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1"/>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1"/>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1"/>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1"/>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1"/>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1"/>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1"/>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1"/>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1"/>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1"/>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1"/>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1"/>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1"/>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1"/>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1"/>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1"/>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1"/>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1"/>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1"/>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1"/>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1"/>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1"/>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1"/>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1"/>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1"/>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1"/>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1"/>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1"/>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1"/>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1"/>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1"/>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1"/>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1"/>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1"/>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1"/>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1"/>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1"/>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1"/>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1"/>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1"/>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1"/>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1"/>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1"/>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1"/>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1"/>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1"/>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1"/>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1"/>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1"/>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1"/>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1"/>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1"/>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1"/>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1"/>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1"/>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1"/>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1"/>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1"/>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1"/>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1"/>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1"/>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1"/>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1"/>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1"/>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1"/>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1"/>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1"/>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1"/>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1"/>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1"/>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1"/>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1"/>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1"/>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1"/>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1"/>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1"/>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1"/>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1"/>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1"/>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1"/>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1"/>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1"/>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1"/>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1"/>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1"/>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1"/>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1"/>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1"/>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1"/>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1"/>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1"/>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1"/>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1"/>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1"/>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1"/>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1"/>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1"/>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1"/>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1"/>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1"/>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1"/>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1"/>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1"/>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1"/>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1"/>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1"/>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1"/>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1"/>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1"/>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1"/>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1"/>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1"/>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1"/>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1"/>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1"/>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1"/>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1"/>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1"/>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1"/>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1"/>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1"/>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1"/>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1"/>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1"/>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1"/>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1"/>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1"/>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1"/>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1"/>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1"/>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1"/>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1"/>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1"/>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1"/>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1"/>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1"/>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1"/>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1"/>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1"/>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1"/>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1"/>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1"/>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1"/>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1"/>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1"/>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1"/>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1"/>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1"/>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1"/>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1"/>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1"/>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1"/>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1"/>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1"/>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1"/>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1"/>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1"/>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1"/>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1"/>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1"/>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1"/>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1"/>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1"/>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1"/>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1"/>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1"/>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1"/>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1"/>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1"/>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1"/>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1"/>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1"/>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1"/>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1"/>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1"/>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1"/>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1"/>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1"/>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1"/>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1"/>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1"/>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1"/>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1"/>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ANIMAL LEGAL DEFENSE FUND</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ANIMAL LEGAL DEFENSE FUND</v>
      </c>
      <c r="B1" s="5"/>
      <c r="C1" s="2">
        <f>'READ HERE FIRST'!B5</f>
        <v>2021</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35715.0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858525.0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1.3563057E7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294900.0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14457297</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7705.0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1350.0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9055</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377257.0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81</v>
      </c>
      <c r="D26" s="50">
        <v>216801.0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216801</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216801</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56030.0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68416.0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-12386</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60" t="s">
        <v>98</v>
      </c>
      <c r="D39" s="74"/>
      <c r="E39" s="48">
        <v>78679.0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t="s">
        <v>99</v>
      </c>
      <c r="D40" s="74"/>
      <c r="E40" s="48">
        <v>-13885.0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100</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64794</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15112818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ANIMAL LEGAL DEFENSE FUND</v>
      </c>
      <c r="B1" s="2">
        <f>'READ HERE FIRST'!B5</f>
        <v>2021</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1036758</v>
      </c>
      <c r="D3" s="99">
        <v>1036758.0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61172</v>
      </c>
      <c r="D4" s="99">
        <v>61172.0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773951</v>
      </c>
      <c r="D7" s="99">
        <v>592796.0</v>
      </c>
      <c r="E7" s="99">
        <v>137523.0</v>
      </c>
      <c r="F7" s="99">
        <v>43632.0</v>
      </c>
      <c r="G7" s="43"/>
      <c r="H7" s="43"/>
      <c r="I7" s="43"/>
      <c r="J7" s="43"/>
      <c r="K7" s="43"/>
      <c r="L7" s="43"/>
      <c r="M7" s="43"/>
      <c r="N7" s="43"/>
      <c r="O7" s="43"/>
      <c r="P7" s="43"/>
      <c r="Q7" s="43"/>
      <c r="R7" s="43"/>
      <c r="S7" s="43"/>
      <c r="T7" s="43"/>
      <c r="U7" s="43"/>
      <c r="V7" s="43"/>
      <c r="W7" s="43"/>
      <c r="X7" s="43"/>
      <c r="Y7" s="43"/>
      <c r="Z7" s="43"/>
    </row>
    <row r="8">
      <c r="A8" s="80">
        <v>6.0</v>
      </c>
      <c r="B8" s="96" t="s">
        <v>111</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112</v>
      </c>
      <c r="C9" s="98">
        <f t="shared" si="1"/>
        <v>6766980</v>
      </c>
      <c r="D9" s="99">
        <v>5282755.0</v>
      </c>
      <c r="E9" s="99">
        <v>647213.0</v>
      </c>
      <c r="F9" s="99">
        <v>837012.0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200675</v>
      </c>
      <c r="D10" s="99">
        <v>156357.0</v>
      </c>
      <c r="E10" s="99">
        <v>20883.0</v>
      </c>
      <c r="F10" s="99">
        <v>23435.0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664036</v>
      </c>
      <c r="D11" s="99">
        <v>517387.0</v>
      </c>
      <c r="E11" s="99">
        <v>69102.0</v>
      </c>
      <c r="F11" s="99">
        <v>77547.0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591200</v>
      </c>
      <c r="D12" s="99">
        <v>460637.0</v>
      </c>
      <c r="E12" s="99">
        <v>61522.0</v>
      </c>
      <c r="F12" s="99">
        <v>69041.0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407921</v>
      </c>
      <c r="D15" s="99">
        <v>384912.0</v>
      </c>
      <c r="E15" s="99">
        <v>9926.0</v>
      </c>
      <c r="F15" s="99">
        <v>13083.0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186580</v>
      </c>
      <c r="D16" s="99">
        <v>811.0</v>
      </c>
      <c r="E16" s="99">
        <v>185769.0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667218</v>
      </c>
      <c r="D18" s="99">
        <v>0.0</v>
      </c>
      <c r="E18" s="99">
        <v>0.0</v>
      </c>
      <c r="F18" s="99">
        <v>667218.0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78157</v>
      </c>
      <c r="D19" s="99">
        <v>0.0</v>
      </c>
      <c r="E19" s="99">
        <v>78157.0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1402007</v>
      </c>
      <c r="D20" s="99">
        <v>1402007.0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291676</v>
      </c>
      <c r="D21" s="99">
        <v>288774.0</v>
      </c>
      <c r="E21" s="99">
        <v>150.0</v>
      </c>
      <c r="F21" s="99">
        <v>2752.0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866612</v>
      </c>
      <c r="D22" s="99">
        <v>392215.0</v>
      </c>
      <c r="E22" s="99">
        <v>11022.0</v>
      </c>
      <c r="F22" s="99">
        <v>463375.0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56515</v>
      </c>
      <c r="D23" s="99">
        <v>44858.0</v>
      </c>
      <c r="E23" s="99">
        <v>5871.0</v>
      </c>
      <c r="F23" s="99">
        <v>5786.0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150667</v>
      </c>
      <c r="D25" s="99">
        <v>119869.0</v>
      </c>
      <c r="E25" s="99">
        <v>12868.0</v>
      </c>
      <c r="F25" s="99">
        <v>17930.0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102248</v>
      </c>
      <c r="D26" s="99">
        <v>68794.0</v>
      </c>
      <c r="E26" s="99">
        <v>23605.0</v>
      </c>
      <c r="F26" s="99">
        <v>9849.0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71760</v>
      </c>
      <c r="D28" s="99">
        <v>59156.0</v>
      </c>
      <c r="E28" s="99">
        <v>5818.0</v>
      </c>
      <c r="F28" s="99">
        <v>6786.0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66776</v>
      </c>
      <c r="D31" s="99">
        <v>52011.0</v>
      </c>
      <c r="E31" s="99">
        <v>11531.0</v>
      </c>
      <c r="F31" s="99">
        <v>3234.0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70336</v>
      </c>
      <c r="D32" s="99">
        <v>59946.0</v>
      </c>
      <c r="E32" s="99">
        <v>4827.0</v>
      </c>
      <c r="F32" s="99">
        <v>5563.0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102" t="s">
        <v>137</v>
      </c>
      <c r="C34" s="98">
        <f t="shared" si="1"/>
        <v>1167033</v>
      </c>
      <c r="D34" s="99">
        <v>784364.0</v>
      </c>
      <c r="E34" s="99">
        <v>333.0</v>
      </c>
      <c r="F34" s="99">
        <v>382336.0</v>
      </c>
      <c r="G34" s="43"/>
      <c r="H34" s="43"/>
      <c r="I34" s="43"/>
      <c r="J34" s="43"/>
      <c r="K34" s="43"/>
      <c r="L34" s="43"/>
      <c r="M34" s="43"/>
      <c r="N34" s="43"/>
      <c r="O34" s="43"/>
      <c r="P34" s="43"/>
      <c r="Q34" s="43"/>
      <c r="R34" s="43"/>
      <c r="S34" s="43"/>
      <c r="T34" s="43"/>
      <c r="U34" s="43"/>
      <c r="V34" s="43"/>
      <c r="W34" s="43"/>
      <c r="X34" s="43"/>
      <c r="Y34" s="43"/>
      <c r="Z34" s="43"/>
    </row>
    <row r="35">
      <c r="A35" s="45" t="s">
        <v>48</v>
      </c>
      <c r="B35" s="103"/>
      <c r="C35" s="98">
        <f t="shared" si="1"/>
        <v>0</v>
      </c>
      <c r="D35" s="99">
        <v>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3"/>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3"/>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4">
        <f t="shared" ref="C40:F40" si="2">sum(C3:C39)</f>
        <v>15680278</v>
      </c>
      <c r="D40" s="104">
        <f t="shared" si="2"/>
        <v>11765579</v>
      </c>
      <c r="E40" s="104">
        <f t="shared" si="2"/>
        <v>1286120</v>
      </c>
      <c r="F40" s="104">
        <f t="shared" si="2"/>
        <v>2628579</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ANIMAL LEGAL DEFENSE FUND</v>
      </c>
      <c r="B1" s="5"/>
      <c r="C1" s="2">
        <f>'READ HERE FIRST'!B5</f>
        <v>2021</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3239187.0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1065997.0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527508.0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4002.0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214718.0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2180043.0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681482.0</v>
      </c>
      <c r="E12" s="109">
        <f>D11-D12</f>
        <v>1498561</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1.1775765E7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4119.0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15310.0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18345167</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1302288.0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192139.0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0.0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1494427</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1.5835738E7</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12">
        <v>1015002.0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2"/>
      <c r="E36" s="127">
        <f>sum(E30:E35)</f>
        <v>16850740</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180</v>
      </c>
      <c r="D37" s="136"/>
      <c r="E37" s="137">
        <f>E36+E28</f>
        <v>18345167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ANIMAL LEGAL DEFENSE FUND</v>
      </c>
      <c r="B1" s="2">
        <f>'READ HERE FIRST'!B5</f>
        <v>2021</v>
      </c>
      <c r="C1" s="139"/>
      <c r="D1" s="139"/>
      <c r="E1" s="140"/>
      <c r="F1" s="43"/>
      <c r="G1" s="43"/>
      <c r="H1" s="43"/>
      <c r="I1" s="43"/>
      <c r="J1" s="43"/>
      <c r="K1" s="43"/>
      <c r="L1" s="43"/>
      <c r="M1" s="43"/>
      <c r="N1" s="43"/>
      <c r="O1" s="43"/>
      <c r="P1" s="43"/>
      <c r="Q1" s="43"/>
      <c r="R1" s="43"/>
      <c r="S1" s="43"/>
      <c r="T1" s="43"/>
      <c r="U1" s="43"/>
      <c r="V1" s="43"/>
      <c r="W1" s="43"/>
      <c r="X1" s="43"/>
      <c r="Y1" s="43"/>
    </row>
    <row r="2">
      <c r="A2" s="141" t="s">
        <v>181</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182</v>
      </c>
      <c r="C3" s="145" t="s">
        <v>183</v>
      </c>
      <c r="D3" s="146">
        <f>'Expenses 2021'!C40</f>
        <v>15680278</v>
      </c>
      <c r="E3" s="147"/>
      <c r="F3" s="43"/>
      <c r="G3" s="43"/>
      <c r="H3" s="43"/>
      <c r="I3" s="43"/>
      <c r="J3" s="43"/>
      <c r="K3" s="43"/>
      <c r="L3" s="43"/>
      <c r="M3" s="43"/>
      <c r="N3" s="43"/>
      <c r="O3" s="43"/>
      <c r="P3" s="43"/>
      <c r="Q3" s="43"/>
      <c r="R3" s="43"/>
      <c r="S3" s="43"/>
      <c r="T3" s="43"/>
      <c r="U3" s="43"/>
      <c r="V3" s="43"/>
      <c r="W3" s="43"/>
      <c r="X3" s="43"/>
      <c r="Y3" s="43"/>
    </row>
    <row r="4">
      <c r="A4" s="139"/>
      <c r="B4" s="49"/>
      <c r="C4" s="145" t="s">
        <v>184</v>
      </c>
      <c r="D4" s="146">
        <f>'Expenses 2021'!C31</f>
        <v>66776</v>
      </c>
      <c r="E4" s="147"/>
      <c r="F4" s="43"/>
      <c r="G4" s="43"/>
      <c r="H4" s="43"/>
      <c r="I4" s="43"/>
      <c r="J4" s="43"/>
      <c r="K4" s="43"/>
      <c r="L4" s="43"/>
      <c r="M4" s="43"/>
      <c r="N4" s="43"/>
      <c r="O4" s="43"/>
      <c r="P4" s="43"/>
      <c r="Q4" s="43"/>
      <c r="R4" s="43"/>
      <c r="S4" s="43"/>
      <c r="T4" s="43"/>
      <c r="U4" s="43"/>
      <c r="V4" s="43"/>
      <c r="W4" s="43"/>
      <c r="X4" s="43"/>
      <c r="Y4" s="43"/>
    </row>
    <row r="5">
      <c r="A5" s="139"/>
      <c r="B5" s="49"/>
      <c r="C5" s="145" t="s">
        <v>185</v>
      </c>
      <c r="D5" s="146">
        <f>D3-D4</f>
        <v>15613502</v>
      </c>
      <c r="E5" s="147"/>
      <c r="F5" s="43"/>
      <c r="G5" s="43"/>
      <c r="H5" s="43"/>
      <c r="I5" s="43"/>
      <c r="J5" s="43"/>
      <c r="K5" s="43"/>
      <c r="L5" s="43"/>
      <c r="M5" s="43"/>
      <c r="N5" s="43"/>
      <c r="O5" s="43"/>
      <c r="P5" s="43"/>
      <c r="Q5" s="43"/>
      <c r="R5" s="43"/>
      <c r="S5" s="43"/>
      <c r="T5" s="43"/>
      <c r="U5" s="43"/>
      <c r="V5" s="43"/>
      <c r="W5" s="43"/>
      <c r="X5" s="43"/>
      <c r="Y5" s="43"/>
    </row>
    <row r="6">
      <c r="A6" s="139"/>
      <c r="B6" s="49"/>
      <c r="C6" s="145" t="s">
        <v>186</v>
      </c>
      <c r="D6" s="146">
        <f>D5/12</f>
        <v>1301125.167</v>
      </c>
      <c r="E6" s="147"/>
      <c r="F6" s="43"/>
      <c r="G6" s="43"/>
      <c r="H6" s="43"/>
      <c r="I6" s="43"/>
      <c r="J6" s="43"/>
      <c r="K6" s="43"/>
      <c r="L6" s="43"/>
      <c r="M6" s="43"/>
      <c r="N6" s="43"/>
      <c r="O6" s="43"/>
      <c r="P6" s="43"/>
      <c r="Q6" s="43"/>
      <c r="R6" s="43"/>
      <c r="S6" s="43"/>
      <c r="T6" s="43"/>
      <c r="U6" s="43"/>
      <c r="V6" s="43"/>
      <c r="W6" s="43"/>
      <c r="X6" s="43"/>
      <c r="Y6" s="43"/>
    </row>
    <row r="7">
      <c r="A7" s="139"/>
      <c r="B7" s="49"/>
      <c r="C7" s="145" t="s">
        <v>187</v>
      </c>
      <c r="D7" s="75">
        <f>'Balance Sheet 2021'!E2+'Balance Sheet 2021'!E3</f>
        <v>4305184</v>
      </c>
      <c r="E7" s="147"/>
      <c r="F7" s="43"/>
      <c r="G7" s="43"/>
      <c r="H7" s="43"/>
      <c r="I7" s="43"/>
      <c r="J7" s="43"/>
      <c r="K7" s="43"/>
      <c r="L7" s="43"/>
      <c r="M7" s="43"/>
      <c r="N7" s="43"/>
      <c r="O7" s="43"/>
      <c r="P7" s="43"/>
      <c r="Q7" s="43"/>
      <c r="R7" s="43"/>
      <c r="S7" s="43"/>
      <c r="T7" s="43"/>
      <c r="U7" s="43"/>
      <c r="V7" s="43"/>
      <c r="W7" s="43"/>
      <c r="X7" s="43"/>
      <c r="Y7" s="43"/>
    </row>
    <row r="8">
      <c r="A8" s="139"/>
      <c r="B8" s="49"/>
      <c r="C8" s="148" t="s">
        <v>181</v>
      </c>
      <c r="D8" s="149">
        <f>D7/D6</f>
        <v>3.308816177</v>
      </c>
      <c r="E8" s="150" t="s">
        <v>188</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189</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190</v>
      </c>
      <c r="C11" s="145" t="s">
        <v>191</v>
      </c>
      <c r="D11" s="75">
        <f>'Balance Sheet 2021'!E30</f>
        <v>15835738</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192</v>
      </c>
      <c r="D12" s="75">
        <f>'Expenses 2021'!C40</f>
        <v>15680278</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193</v>
      </c>
      <c r="D13" s="146">
        <f>D12/12</f>
        <v>1306689.833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189</v>
      </c>
      <c r="D14" s="149">
        <f>D11/D13</f>
        <v>12.11897238</v>
      </c>
      <c r="E14" s="150" t="s">
        <v>188</v>
      </c>
      <c r="F14" s="43"/>
      <c r="G14" s="43"/>
      <c r="H14" s="43"/>
      <c r="I14" s="43"/>
      <c r="J14" s="43"/>
      <c r="K14" s="43"/>
      <c r="L14" s="43"/>
      <c r="M14" s="43"/>
      <c r="N14" s="43"/>
      <c r="O14" s="43"/>
      <c r="P14" s="43"/>
      <c r="Q14" s="43"/>
      <c r="R14" s="43"/>
      <c r="S14" s="43"/>
      <c r="T14" s="43"/>
      <c r="U14" s="43"/>
      <c r="V14" s="43"/>
      <c r="W14" s="43"/>
      <c r="X14" s="43"/>
      <c r="Y14" s="43"/>
    </row>
    <row r="15">
      <c r="A15" s="139"/>
      <c r="B15" s="153"/>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194</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195</v>
      </c>
      <c r="C17" s="145" t="s">
        <v>196</v>
      </c>
      <c r="D17" s="75">
        <f>sum('Balance Sheet 2021'!E13:E15)</f>
        <v>11779884</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192</v>
      </c>
      <c r="D18" s="75">
        <f>'Expenses 2021'!C40</f>
        <v>15680278</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193</v>
      </c>
      <c r="D19" s="146">
        <f>D18/12</f>
        <v>1306689.833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197</v>
      </c>
      <c r="D20" s="149">
        <f>D17/D19</f>
        <v>9.015057514</v>
      </c>
      <c r="E20" s="150" t="s">
        <v>188</v>
      </c>
      <c r="F20" s="43"/>
      <c r="G20" s="43"/>
      <c r="H20" s="43"/>
      <c r="I20" s="43"/>
      <c r="J20" s="43"/>
      <c r="K20" s="43"/>
      <c r="L20" s="43"/>
      <c r="M20" s="43"/>
      <c r="N20" s="43"/>
      <c r="O20" s="43"/>
      <c r="P20" s="43"/>
      <c r="Q20" s="43"/>
      <c r="R20" s="43"/>
      <c r="S20" s="43"/>
      <c r="T20" s="43"/>
      <c r="U20" s="43"/>
      <c r="V20" s="43"/>
      <c r="W20" s="43"/>
      <c r="X20" s="43"/>
      <c r="Y20" s="43"/>
    </row>
    <row r="21">
      <c r="A21" s="139"/>
      <c r="B21" s="49"/>
      <c r="C21" s="154" t="s">
        <v>198</v>
      </c>
      <c r="D21" s="155">
        <f>D20+D8</f>
        <v>12.32387369</v>
      </c>
      <c r="E21" s="156" t="s">
        <v>188</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199</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200</v>
      </c>
      <c r="C24" s="160"/>
      <c r="D24" s="161">
        <f>max('Revenues 2021'!E2:E7,'Revenues 2021'!F10:F15)</f>
        <v>13563057</v>
      </c>
      <c r="E24" s="162" t="s">
        <v>201</v>
      </c>
      <c r="F24" s="43"/>
      <c r="G24" s="43"/>
      <c r="H24" s="43"/>
      <c r="I24" s="43"/>
      <c r="J24" s="43"/>
      <c r="K24" s="43"/>
      <c r="L24" s="43"/>
      <c r="M24" s="43"/>
      <c r="N24" s="43"/>
      <c r="O24" s="43"/>
      <c r="P24" s="43"/>
      <c r="Q24" s="43"/>
      <c r="R24" s="43"/>
      <c r="S24" s="43"/>
      <c r="T24" s="43"/>
      <c r="U24" s="43"/>
      <c r="V24" s="43"/>
      <c r="W24" s="43"/>
      <c r="X24" s="43"/>
      <c r="Y24" s="43"/>
    </row>
    <row r="25">
      <c r="A25" s="139"/>
      <c r="B25" s="49"/>
      <c r="C25" s="145" t="s">
        <v>202</v>
      </c>
      <c r="D25" s="146">
        <f>'Revenues 2021'!F44</f>
        <v>15112818</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199</v>
      </c>
      <c r="D26" s="163">
        <f>D24/D25</f>
        <v>0.89745387</v>
      </c>
      <c r="E26" s="150" t="s">
        <v>203</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204</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205</v>
      </c>
      <c r="C29" s="145" t="s">
        <v>206</v>
      </c>
      <c r="D29" s="75">
        <f>SUM('Expenses 2021'!C7:C9)</f>
        <v>7540931</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207</v>
      </c>
      <c r="D30" s="75">
        <f>SUM('Expenses 2021'!C10:C12)</f>
        <v>1455911</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208</v>
      </c>
      <c r="D31" s="75">
        <f>sum(D29:D30)</f>
        <v>8996842</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183</v>
      </c>
      <c r="D32" s="75">
        <f>'Expenses 2021'!C40</f>
        <v>15680278</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209</v>
      </c>
      <c r="D33" s="163">
        <f>D31/D32</f>
        <v>0.5737680161</v>
      </c>
      <c r="E33" s="150" t="s">
        <v>210</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211</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212</v>
      </c>
      <c r="C36" s="145" t="s">
        <v>213</v>
      </c>
      <c r="D36" s="75">
        <f>SUM('Expenses 2021'!C10:C11)</f>
        <v>864711</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206</v>
      </c>
      <c r="D37" s="75">
        <f>SUM('Expenses 2021'!C7:C9)</f>
        <v>7540931</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211</v>
      </c>
      <c r="D38" s="163">
        <f>D36/D37</f>
        <v>0.1146689978</v>
      </c>
      <c r="E38" s="150" t="s">
        <v>214</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215</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216</v>
      </c>
      <c r="C41" s="148" t="s">
        <v>217</v>
      </c>
      <c r="D41" s="75">
        <f>'Expenses 2021'!D40</f>
        <v>11765579</v>
      </c>
      <c r="E41" s="165">
        <f t="shared" ref="E41:E44" si="1">D41/$D$44</f>
        <v>0.7503425003</v>
      </c>
      <c r="F41" s="43"/>
      <c r="G41" s="43"/>
      <c r="H41" s="43"/>
      <c r="I41" s="43"/>
      <c r="J41" s="43"/>
      <c r="K41" s="43"/>
      <c r="L41" s="43"/>
      <c r="M41" s="43"/>
      <c r="N41" s="43"/>
      <c r="O41" s="43"/>
      <c r="P41" s="43"/>
      <c r="Q41" s="43"/>
      <c r="R41" s="43"/>
      <c r="S41" s="43"/>
      <c r="T41" s="43"/>
      <c r="U41" s="43"/>
      <c r="V41" s="43"/>
      <c r="W41" s="43"/>
      <c r="X41" s="43"/>
      <c r="Y41" s="43"/>
    </row>
    <row r="42">
      <c r="A42" s="139"/>
      <c r="B42" s="49"/>
      <c r="C42" s="148" t="s">
        <v>218</v>
      </c>
      <c r="D42" s="146">
        <f>'Expenses 2021'!E40</f>
        <v>1286120</v>
      </c>
      <c r="E42" s="165">
        <f t="shared" si="1"/>
        <v>0.08202150498</v>
      </c>
      <c r="F42" s="43"/>
      <c r="G42" s="43"/>
      <c r="H42" s="43"/>
      <c r="I42" s="43"/>
      <c r="J42" s="43"/>
      <c r="K42" s="43"/>
      <c r="L42" s="43"/>
      <c r="M42" s="43"/>
      <c r="N42" s="43"/>
      <c r="O42" s="43"/>
      <c r="P42" s="43"/>
      <c r="Q42" s="43"/>
      <c r="R42" s="43"/>
      <c r="S42" s="43"/>
      <c r="T42" s="43"/>
      <c r="U42" s="43"/>
      <c r="V42" s="43"/>
      <c r="W42" s="43"/>
      <c r="X42" s="43"/>
      <c r="Y42" s="43"/>
    </row>
    <row r="43">
      <c r="A43" s="139"/>
      <c r="B43" s="49"/>
      <c r="C43" s="148" t="s">
        <v>219</v>
      </c>
      <c r="D43" s="146">
        <f>'Expenses 2021'!F40</f>
        <v>2628579</v>
      </c>
      <c r="E43" s="165">
        <f t="shared" si="1"/>
        <v>0.1676359947</v>
      </c>
      <c r="F43" s="43"/>
      <c r="G43" s="43"/>
      <c r="H43" s="43"/>
      <c r="I43" s="43"/>
      <c r="J43" s="43"/>
      <c r="K43" s="43"/>
      <c r="L43" s="43"/>
      <c r="M43" s="43"/>
      <c r="N43" s="43"/>
      <c r="O43" s="43"/>
      <c r="P43" s="43"/>
      <c r="Q43" s="43"/>
      <c r="R43" s="43"/>
      <c r="S43" s="43"/>
      <c r="T43" s="43"/>
      <c r="U43" s="43"/>
      <c r="V43" s="43"/>
      <c r="W43" s="43"/>
      <c r="X43" s="43"/>
      <c r="Y43" s="43"/>
    </row>
    <row r="44">
      <c r="A44" s="139"/>
      <c r="B44" s="49"/>
      <c r="C44" s="145" t="s">
        <v>183</v>
      </c>
      <c r="D44" s="146">
        <f>sum(D41:D43)</f>
        <v>15680278</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220</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221</v>
      </c>
      <c r="C47" s="145" t="s">
        <v>222</v>
      </c>
      <c r="D47" s="146">
        <f>'Revenues 2021'!F9</f>
        <v>14457297</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223</v>
      </c>
      <c r="D48" s="146">
        <f>'Expenses 2021'!F40</f>
        <v>2628579</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224</v>
      </c>
      <c r="D49" s="166">
        <f>if(D48=0, "$0",D47/D48)</f>
        <v>5.500042799</v>
      </c>
      <c r="E49" s="150" t="s">
        <v>225</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226</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227</v>
      </c>
      <c r="C52" s="145" t="s">
        <v>228</v>
      </c>
      <c r="D52" s="146">
        <f>sum('Balance Sheet 2021'!E2:E10)</f>
        <v>5051412</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229</v>
      </c>
      <c r="D53" s="146">
        <f>sum('Balance Sheet 2021'!E19:E22)</f>
        <v>1494427</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230</v>
      </c>
      <c r="D54" s="168">
        <f>D52/D53</f>
        <v>3.380166445</v>
      </c>
      <c r="E54" s="150" t="s">
        <v>231</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232</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233</v>
      </c>
      <c r="C57" s="145" t="s">
        <v>234</v>
      </c>
      <c r="D57" s="146">
        <f>sum('Balance Sheet 2021'!E25:E26)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235</v>
      </c>
      <c r="D58" s="146">
        <f>'Balance Sheet 2021'!E18</f>
        <v>18345167</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236</v>
      </c>
      <c r="D59" s="169">
        <f>D57/D58</f>
        <v>0</v>
      </c>
      <c r="E59" s="150" t="s">
        <v>237</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ANIMAL LEGAL DEFENSE FUND</v>
      </c>
      <c r="B1" s="5"/>
      <c r="C1" s="2">
        <v>2022.0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30774.0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158667.0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1.8437413E7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279674.0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18626854</v>
      </c>
      <c r="G9" s="58"/>
      <c r="H9" s="58"/>
      <c r="I9" s="58"/>
      <c r="J9" s="58"/>
      <c r="K9" s="58"/>
      <c r="L9" s="58"/>
      <c r="M9" s="58"/>
      <c r="N9" s="58"/>
      <c r="O9" s="58"/>
      <c r="P9" s="58"/>
      <c r="Q9" s="58"/>
      <c r="R9" s="58"/>
      <c r="S9" s="58"/>
      <c r="T9" s="58"/>
      <c r="U9" s="58"/>
      <c r="V9" s="58"/>
      <c r="W9" s="58"/>
      <c r="X9" s="58"/>
      <c r="Y9" s="58"/>
      <c r="Z9" s="58"/>
    </row>
    <row r="10">
      <c r="A10" s="44" t="s">
        <v>62</v>
      </c>
      <c r="B10" s="59" t="s">
        <v>63</v>
      </c>
      <c r="C10" s="60" t="s">
        <v>238</v>
      </c>
      <c r="D10" s="15"/>
      <c r="E10" s="15"/>
      <c r="F10" s="48">
        <v>826108.0</v>
      </c>
      <c r="G10" s="172"/>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87859.0</v>
      </c>
      <c r="G11" s="172"/>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2"/>
      <c r="H12" s="43"/>
      <c r="I12" s="173"/>
      <c r="J12" s="43"/>
      <c r="K12" s="43"/>
      <c r="L12" s="43"/>
      <c r="M12" s="43"/>
      <c r="N12" s="43"/>
      <c r="O12" s="43"/>
      <c r="P12" s="43"/>
      <c r="Q12" s="43"/>
      <c r="R12" s="43"/>
      <c r="S12" s="43"/>
      <c r="T12" s="43"/>
      <c r="U12" s="43"/>
      <c r="V12" s="43"/>
      <c r="W12" s="43"/>
      <c r="X12" s="43"/>
      <c r="Y12" s="43"/>
      <c r="Z12" s="43"/>
    </row>
    <row r="13">
      <c r="A13" s="49"/>
      <c r="B13" s="45" t="s">
        <v>52</v>
      </c>
      <c r="C13" s="174"/>
      <c r="D13" s="61"/>
      <c r="E13" s="61"/>
      <c r="F13" s="62">
        <v>0.0</v>
      </c>
      <c r="G13" s="172"/>
      <c r="H13" s="43"/>
      <c r="J13" s="172"/>
      <c r="K13" s="43"/>
      <c r="L13" s="43"/>
      <c r="M13" s="43"/>
      <c r="N13" s="43"/>
      <c r="O13" s="43"/>
      <c r="P13" s="43"/>
      <c r="Q13" s="43"/>
      <c r="R13" s="43"/>
      <c r="S13" s="43"/>
      <c r="T13" s="43"/>
      <c r="U13" s="43"/>
      <c r="V13" s="43"/>
      <c r="W13" s="43"/>
      <c r="X13" s="43"/>
      <c r="Y13" s="43"/>
      <c r="Z13" s="43"/>
    </row>
    <row r="14">
      <c r="A14" s="49"/>
      <c r="B14" s="45" t="s">
        <v>54</v>
      </c>
      <c r="C14" s="175"/>
      <c r="D14" s="61"/>
      <c r="E14" s="61"/>
      <c r="F14" s="62">
        <v>0.0</v>
      </c>
      <c r="G14" s="172"/>
      <c r="H14" s="43"/>
      <c r="J14" s="172"/>
      <c r="K14" s="43"/>
      <c r="L14" s="43"/>
      <c r="M14" s="43"/>
      <c r="N14" s="43"/>
      <c r="O14" s="43"/>
      <c r="P14" s="43"/>
      <c r="Q14" s="43"/>
      <c r="R14" s="43"/>
      <c r="S14" s="43"/>
      <c r="T14" s="43"/>
      <c r="U14" s="43"/>
      <c r="V14" s="43"/>
      <c r="W14" s="43"/>
      <c r="X14" s="43"/>
      <c r="Y14" s="43"/>
      <c r="Z14" s="43"/>
    </row>
    <row r="15">
      <c r="A15" s="52"/>
      <c r="B15" s="45" t="s">
        <v>56</v>
      </c>
      <c r="C15" s="175"/>
      <c r="D15" s="61"/>
      <c r="E15" s="61"/>
      <c r="F15" s="62">
        <v>0.0</v>
      </c>
      <c r="G15" s="43"/>
      <c r="H15" s="43"/>
      <c r="J15" s="172"/>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913967</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441781.0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239</v>
      </c>
      <c r="D26" s="50">
        <v>94049.0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94049</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94049</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33217.0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-33217</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60" t="s">
        <v>98</v>
      </c>
      <c r="D39" s="74"/>
      <c r="E39" s="48">
        <v>90233.0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t="s">
        <v>99</v>
      </c>
      <c r="D40" s="74"/>
      <c r="E40" s="48">
        <v>8244.0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98477</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20141911</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ANIMAL LEGAL DEFENSE FUND</v>
      </c>
      <c r="B1" s="2">
        <f>'Revenues 2022'!C1</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1850111</v>
      </c>
      <c r="D3" s="99">
        <v>1850111.0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179178</v>
      </c>
      <c r="D4" s="99">
        <v>179178.0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111</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112</v>
      </c>
      <c r="C9" s="98">
        <f t="shared" si="1"/>
        <v>8235052</v>
      </c>
      <c r="D9" s="99">
        <v>6210861.0</v>
      </c>
      <c r="E9" s="99">
        <v>1090773.0</v>
      </c>
      <c r="F9" s="99">
        <v>933418.0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224571</v>
      </c>
      <c r="D10" s="99">
        <v>186421.0</v>
      </c>
      <c r="E10" s="99">
        <v>9285.0</v>
      </c>
      <c r="F10" s="99">
        <v>28865.0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822694</v>
      </c>
      <c r="D11" s="99">
        <v>653122.0</v>
      </c>
      <c r="E11" s="99">
        <v>74917.0</v>
      </c>
      <c r="F11" s="99">
        <v>94655.0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627134</v>
      </c>
      <c r="D12" s="99">
        <v>487199.0</v>
      </c>
      <c r="E12" s="99">
        <v>74094.0</v>
      </c>
      <c r="F12" s="99">
        <v>65841.0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360055</v>
      </c>
      <c r="D15" s="99">
        <v>324625.0</v>
      </c>
      <c r="E15" s="99">
        <v>16458.0</v>
      </c>
      <c r="F15" s="99">
        <v>18972.0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151293</v>
      </c>
      <c r="D16" s="99">
        <v>31240.0</v>
      </c>
      <c r="E16" s="99">
        <v>115644.0</v>
      </c>
      <c r="F16" s="99">
        <v>4409.0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424770</v>
      </c>
      <c r="D17" s="99">
        <v>424770.0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809969</v>
      </c>
      <c r="D18" s="99">
        <v>0.0</v>
      </c>
      <c r="E18" s="99">
        <v>0.0</v>
      </c>
      <c r="F18" s="99">
        <v>809969.0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72325</v>
      </c>
      <c r="D19" s="99">
        <v>0.0</v>
      </c>
      <c r="E19" s="99">
        <v>72325.0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777147</v>
      </c>
      <c r="D20" s="99">
        <v>644473.0</v>
      </c>
      <c r="E20" s="99">
        <v>81333.0</v>
      </c>
      <c r="F20" s="99">
        <v>51341.0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113958</v>
      </c>
      <c r="D21" s="99">
        <v>100157.0</v>
      </c>
      <c r="E21" s="99">
        <v>126.0</v>
      </c>
      <c r="F21" s="99">
        <v>13675.0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114035</v>
      </c>
      <c r="D22" s="99">
        <v>15195.0</v>
      </c>
      <c r="E22" s="99">
        <v>2806.0</v>
      </c>
      <c r="F22" s="99">
        <v>96034.0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116058</v>
      </c>
      <c r="D23" s="99">
        <v>102355.0</v>
      </c>
      <c r="E23" s="99">
        <v>5315.0</v>
      </c>
      <c r="F23" s="99">
        <v>8388.0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157620</v>
      </c>
      <c r="D25" s="99">
        <v>122619.0</v>
      </c>
      <c r="E25" s="99">
        <v>18713.0</v>
      </c>
      <c r="F25" s="99">
        <v>16288.0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460441</v>
      </c>
      <c r="D26" s="99">
        <v>418379.0</v>
      </c>
      <c r="E26" s="99">
        <v>19993.0</v>
      </c>
      <c r="F26" s="99">
        <v>22069.0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28929</v>
      </c>
      <c r="D28" s="99">
        <v>28082.0</v>
      </c>
      <c r="E28" s="99">
        <v>0.0</v>
      </c>
      <c r="F28" s="99">
        <v>847.0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62554</v>
      </c>
      <c r="D31" s="99">
        <v>49505.0</v>
      </c>
      <c r="E31" s="99">
        <v>6062.0</v>
      </c>
      <c r="F31" s="99">
        <v>6987.0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70518</v>
      </c>
      <c r="D32" s="99">
        <v>2672.0</v>
      </c>
      <c r="E32" s="99">
        <v>67469.0</v>
      </c>
      <c r="F32" s="99">
        <v>377.0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60" t="s">
        <v>240</v>
      </c>
      <c r="C34" s="98">
        <f t="shared" si="1"/>
        <v>1794556</v>
      </c>
      <c r="D34" s="99">
        <v>991952.0</v>
      </c>
      <c r="E34" s="99">
        <v>90.0</v>
      </c>
      <c r="F34" s="99">
        <v>802514.0</v>
      </c>
      <c r="G34" s="43"/>
      <c r="H34" s="43"/>
      <c r="I34" s="43"/>
      <c r="J34" s="43"/>
      <c r="K34" s="43"/>
      <c r="L34" s="43"/>
      <c r="M34" s="43"/>
      <c r="N34" s="43"/>
      <c r="O34" s="43"/>
      <c r="P34" s="43"/>
      <c r="Q34" s="43"/>
      <c r="R34" s="43"/>
      <c r="S34" s="43"/>
      <c r="T34" s="43"/>
      <c r="U34" s="43"/>
      <c r="V34" s="43"/>
      <c r="W34" s="43"/>
      <c r="X34" s="43"/>
      <c r="Y34" s="43"/>
      <c r="Z34" s="43"/>
    </row>
    <row r="35">
      <c r="A35" s="45" t="s">
        <v>48</v>
      </c>
      <c r="B35" s="60" t="s">
        <v>241</v>
      </c>
      <c r="C35" s="98">
        <f t="shared" si="1"/>
        <v>161326</v>
      </c>
      <c r="D35" s="99">
        <v>155178.0</v>
      </c>
      <c r="E35" s="99">
        <v>29.0</v>
      </c>
      <c r="F35" s="99">
        <v>6119.0</v>
      </c>
      <c r="G35" s="43"/>
      <c r="H35" s="43"/>
      <c r="I35" s="43"/>
      <c r="J35" s="43"/>
      <c r="K35" s="43"/>
      <c r="L35" s="43"/>
      <c r="M35" s="43"/>
      <c r="N35" s="43"/>
      <c r="O35" s="43"/>
      <c r="P35" s="43"/>
      <c r="Q35" s="43"/>
      <c r="R35" s="43"/>
      <c r="S35" s="43"/>
      <c r="T35" s="43"/>
      <c r="U35" s="43"/>
      <c r="V35" s="43"/>
      <c r="W35" s="43"/>
      <c r="X35" s="43"/>
      <c r="Y35" s="43"/>
      <c r="Z35" s="43"/>
    </row>
    <row r="36">
      <c r="A36" s="45" t="s">
        <v>50</v>
      </c>
      <c r="B36" s="60" t="s">
        <v>242</v>
      </c>
      <c r="C36" s="98">
        <f t="shared" si="1"/>
        <v>86632</v>
      </c>
      <c r="D36" s="99">
        <v>84495.0</v>
      </c>
      <c r="E36" s="99">
        <v>993.0</v>
      </c>
      <c r="F36" s="99">
        <v>1144.0</v>
      </c>
      <c r="G36" s="43"/>
      <c r="H36" s="43"/>
      <c r="I36" s="43"/>
      <c r="J36" s="43"/>
      <c r="K36" s="43"/>
      <c r="L36" s="43"/>
      <c r="M36" s="43"/>
      <c r="N36" s="43"/>
      <c r="O36" s="43"/>
      <c r="P36" s="43"/>
      <c r="Q36" s="43"/>
      <c r="R36" s="43"/>
      <c r="S36" s="43"/>
      <c r="T36" s="43"/>
      <c r="U36" s="43"/>
      <c r="V36" s="43"/>
      <c r="W36" s="43"/>
      <c r="X36" s="43"/>
      <c r="Y36" s="43"/>
      <c r="Z36" s="43"/>
    </row>
    <row r="37">
      <c r="A37" s="45" t="s">
        <v>52</v>
      </c>
      <c r="B37" s="60" t="s">
        <v>243</v>
      </c>
      <c r="C37" s="98">
        <f t="shared" si="1"/>
        <v>31906</v>
      </c>
      <c r="D37" s="99">
        <v>23886.0</v>
      </c>
      <c r="E37" s="99">
        <v>1202.0</v>
      </c>
      <c r="F37" s="99">
        <v>6818.0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30307</v>
      </c>
      <c r="D38" s="99">
        <v>29583.0</v>
      </c>
      <c r="E38" s="99">
        <v>724.0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4">
        <f t="shared" ref="C40:F40" si="2">sum(C3:C39)</f>
        <v>17763139</v>
      </c>
      <c r="D40" s="104">
        <f t="shared" si="2"/>
        <v>13116058</v>
      </c>
      <c r="E40" s="104">
        <f t="shared" si="2"/>
        <v>1658351</v>
      </c>
      <c r="F40" s="104">
        <f t="shared" si="2"/>
        <v>2988730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ANIMAL LEGAL DEFENSE FUND</v>
      </c>
      <c r="B1" s="5"/>
      <c r="C1" s="2">
        <f>'Revenues 2022'!C1</f>
        <v>2022</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3602434.0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551905.0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3075635.0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18943.0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662734.0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2180042.0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744035.0</v>
      </c>
      <c r="E12" s="109">
        <f>D11-D12</f>
        <v>1436007</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1.2777615E7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3977.0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22129250</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1555306.0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875342.0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17917.0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0.0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2448565</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1.7717966E7</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12">
        <v>1962719.0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2"/>
      <c r="E36" s="127">
        <f>sum(E30:E35)</f>
        <v>19680685</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180</v>
      </c>
      <c r="D37" s="136"/>
      <c r="E37" s="137">
        <f>E36+E28</f>
        <v>22129250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