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<sst xmlns="http://schemas.openxmlformats.org/spreadsheetml/2006/main" count="866" uniqueCount="253">
  <si>
    <t>COLOR OF CHANGE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</si>
  <si>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</si>
  <si>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</si>
  <si>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</si>
  <si>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</si>
  <si>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</si>
  <si>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</si>
  <si>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</si>
  <si>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</si>
  <si>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</si>
  <si>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</si>
  <si>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</si>
  <si>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</si>
  <si>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</si>
  <si>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</si>
  <si>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</si>
  <si>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</si>
  <si>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</si>
  <si>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</si>
  <si>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</si>
  <si>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</si>
  <si>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</si>
  <si>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</si>
  <si>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</si>
  <si>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</si>
  <si>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</si>
  <si>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</si>
  <si>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</si>
  <si>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</si>
  <si>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</si>
  <si>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</si>
  <si>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</si>
  <si>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</si>
  <si>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</si>
  <si>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</si>
  <si>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</si>
  <si>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</si>
  <si>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</si>
  <si>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</si>
  <si>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</si>
  <si>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</si>
  <si>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</si>
  <si>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</si>
  <si>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</si>
  <si>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</si>
  <si>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</si>
  <si>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</si>
  <si>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</si>
  <si>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</si>
  <si>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</si>
  <si>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</si>
  <si>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</si>
  <si>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</si>
  <si>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</si>
  <si>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</si>
  <si>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</si>
  <si>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</si>
  <si>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</si>
  <si>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</si>
  <si>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</si>
  <si>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</si>
  <si>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</si>
  <si>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</si>
  <si>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</si>
  <si>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</si>
  <si>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</si>
  <si>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</si>
  <si>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</si>
  <si>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</si>
  <si>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</si>
  <si>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</si>
  <si>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</si>
  <si>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</si>
  <si>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</si>
  <si>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</si>
  <si>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</si>
  <si>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</si>
  <si>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</si>
  <si>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</si>
  <si>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</si>
  <si>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</si>
  <si>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</si>
  <si>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</si>
  <si>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</si>
  <si>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</si>
  <si>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</si>
  <si>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</si>
  <si>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</si>
  <si>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</si>
  <si>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</si>
  <si>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</si>
  <si>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</si>
  <si>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</si>
  <si>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</si>
  <si>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</si>
  <si>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</si>
  <si>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</si>
  <si>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</si>
  <si>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</si>
  <si>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</si>
  <si>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</si>
  <si>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</si>
  <si>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</si>
  <si>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</si>
  <si>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</si>
  <si>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</si>
  <si>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</si>
  <si>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</si>
  <si>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</si>
  <si>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</si>
  <si>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</si>
  <si>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</si>
  <si>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</si>
  <si>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</si>
  <si>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</si>
  <si>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</si>
  <si>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</si>
  <si>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</si>
  <si>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</si>
  <si>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</si>
  <si>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</si>
  <si>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</si>
  <si>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</si>
  <si>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</si>
  <si>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</si>
  <si>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</si>
  <si>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</si>
  <si>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</si>
  <si>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</si>
  <si>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</si>
  <si>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</si>
  <si>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</si>
  <si>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</si>
  <si>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</si>
  <si>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</si>
  <si>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</si>
  <si>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</si>
  <si>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</si>
  <si>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</si>
  <si>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</si>
  <si>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</si>
  <si>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</si>
  <si>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</si>
  <si>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</si>
  <si>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</si>
  <si>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</si>
  <si>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</si>
  <si>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</si>
  <si>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</si>
  <si>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</si>
  <si>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</si>
  <si>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</si>
  <si>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</si>
  <si>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</si>
  <si>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</si>
  <si>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</si>
  <si>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</si>
  <si>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</si>
  <si>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</si>
  <si>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</si>
  <si>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</si>
  <si>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</si>
  <si>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</si>
  <si>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</si>
  <si>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</si>
  <si>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</si>
  <si>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</si>
  <si>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</si>
  <si>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</si>
  <si>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</si>
  <si>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</si>
  <si>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</si>
  <si>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</si>
  <si>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</si>
  <si>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</si>
  <si>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</si>
  <si>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</si>
  <si>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</si>
  <si>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</si>
  <si>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</si>
  <si>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</si>
  <si>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</si>
  <si>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</si>
  <si>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</si>
  <si>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</si>
  <si>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</si>
  <si>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</si>
  <si>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</si>
  <si>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</si>
  <si>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</si>
  <si>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</si>
  <si>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</si>
  <si>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</si>
  <si>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</si>
  <si>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</si>
  <si>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</si>
  <si>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</si>
  <si>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</si>
  <si>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</si>
  <si>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</si>
  <si>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</si>
  <si>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</si>
  <si>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</si>
  <si>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</si>
  <si>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</si>
  <si>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</si>
  <si>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</si>
  <si>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</si>
  <si>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</si>
  <si>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</si>
  <si>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</si>
  <si>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</si>
  <si>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</si>
  <si>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</si>
  <si>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</si>
  <si>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</si>
  <si>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</si>
  <si>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</si>
  <si>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</si>
  <si>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</si>
  <si>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</si>
  <si>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</si>
  <si>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</si>
  <si>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</si>
  <si>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</si>
  <si>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</si>
  <si>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</si>
  <si>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</si>
  <si>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</si>
  <si>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</si>
  <si>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</si>
  <si>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</si>
  <si>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</si>
  <si>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HONORARIUM</t>
  </si>
  <si>
    <r>
      <rPr>
        <rFont val="Roboto"/>
        <color rgb="FF000000"/>
        <sz val="10.0"/>
      </rPr>
      <t xml:space="preserve">Gross amount from sales of </t>
    </r>
    <r>
      <rPr>
        <rFont val="Roboto"/>
        <color rgb="FF000000"/>
        <sz val="10.0"/>
      </rPr>
      <t>assets other than inventory</t>
    </r>
  </si>
  <si>
    <t>MISC SALES</t>
  </si>
  <si>
    <t>TRAINING &amp; PROF DEV</t>
  </si>
  <si>
    <t>CREDIT CARD FEES</t>
  </si>
  <si>
    <t>EVENT EXPENSES</t>
  </si>
  <si>
    <t>TAXES, LICENSES &amp; FEES</t>
  </si>
  <si>
    <r>
      <rPr>
        <rFont val="Roboto"/>
        <b/>
        <color rgb="FF000000"/>
        <sz val="10.0"/>
      </rPr>
      <t xml:space="preserve">Program Expenses </t>
    </r>
    <r>
      <rPr>
        <rFont val="Roboto"/>
        <b/>
        <i/>
        <color rgb="FF000000"/>
        <sz val="10.0"/>
      </rPr>
      <t xml:space="preserve">(Program Efficiency Ratio) </t>
    </r>
  </si>
  <si>
    <t>SERVICE FEE</t>
  </si>
  <si>
    <r>
      <rPr>
        <rFont val="Roboto"/>
        <color rgb="FF000000"/>
        <sz val="10.0"/>
      </rPr>
      <t xml:space="preserve">Gross amount from sales of </t>
    </r>
    <r>
      <rPr>
        <rFont val="Roboto"/>
        <color rgb="FF000000"/>
        <sz val="10.0"/>
      </rPr>
      <t>assets other than inventory</t>
    </r>
  </si>
  <si>
    <t>EQUIPMENT AND MAINTENAN</t>
  </si>
  <si>
    <t>HIRING AND PROFESSIONAL</t>
  </si>
  <si>
    <t>BOOKS, SUBSCRIPTIONS &amp;</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</si>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</sst>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COLOR OF CHANGE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177</v>
      </c>
      <c r="C3" s="145" t="s">
        <v>178</v>
      </c>
      <c r="D3" s="146">
        <f>'Expenses 2022'!C40</f>
        <v>11601195</v>
      </c>
      <c r="E3" s="147"/>
      <c r="F3" s="43"/>
      <c r="G3" s="43"/>
      <c r="H3" s="43"/>
      <c r="I3" s="43"/>
      <c r="J3" s="43"/>
      <c r="K3" s="43"/>
      <c r="L3" s="43"/>
      <c r="M3" s="43"/>
      <c r="N3" s="43"/>
      <c r="O3" s="43"/>
      <c r="P3" s="43"/>
      <c r="Q3" s="43"/>
      <c r="R3" s="43"/>
      <c r="S3" s="43"/>
      <c r="T3" s="43"/>
      <c r="U3" s="43"/>
      <c r="V3" s="43"/>
      <c r="W3" s="43"/>
      <c r="X3" s="43"/>
      <c r="Y3" s="43"/>
    </row>
    <row r="4">
      <c r="A4" s="139"/>
      <c r="B4" s="49"/>
      <c r="C4" s="145" t="s">
        <v>179</v>
      </c>
      <c r="D4" s="146">
        <f>'Expenses 2022'!C31</f>
        <v>71022</v>
      </c>
      <c r="E4" s="147"/>
      <c r="F4" s="43"/>
      <c r="G4" s="43"/>
      <c r="H4" s="43"/>
      <c r="I4" s="43"/>
      <c r="J4" s="43"/>
      <c r="K4" s="43"/>
      <c r="L4" s="43"/>
      <c r="M4" s="43"/>
      <c r="N4" s="43"/>
      <c r="O4" s="43"/>
      <c r="P4" s="43"/>
      <c r="Q4" s="43"/>
      <c r="R4" s="43"/>
      <c r="S4" s="43"/>
      <c r="T4" s="43"/>
      <c r="U4" s="43"/>
      <c r="V4" s="43"/>
      <c r="W4" s="43"/>
      <c r="X4" s="43"/>
      <c r="Y4" s="43"/>
    </row>
    <row r="5">
      <c r="A5" s="139"/>
      <c r="B5" s="49"/>
      <c r="C5" s="145" t="s">
        <v>180</v>
      </c>
      <c r="D5" s="146">
        <f>D3-D4</f>
        <v>11530173</v>
      </c>
      <c r="E5" s="147"/>
      <c r="F5" s="43"/>
      <c r="G5" s="43"/>
      <c r="H5" s="43"/>
      <c r="I5" s="43"/>
      <c r="J5" s="43"/>
      <c r="K5" s="43"/>
      <c r="L5" s="43"/>
      <c r="M5" s="43"/>
      <c r="N5" s="43"/>
      <c r="O5" s="43"/>
      <c r="P5" s="43"/>
      <c r="Q5" s="43"/>
      <c r="R5" s="43"/>
      <c r="S5" s="43"/>
      <c r="T5" s="43"/>
      <c r="U5" s="43"/>
      <c r="V5" s="43"/>
      <c r="W5" s="43"/>
      <c r="X5" s="43"/>
      <c r="Y5" s="43"/>
    </row>
    <row r="6">
      <c r="A6" s="139"/>
      <c r="B6" s="49"/>
      <c r="C6" s="145" t="s">
        <v>181</v>
      </c>
      <c r="D6" s="146">
        <f>D5/12</f>
        <v>960847.75</v>
      </c>
      <c r="E6" s="147"/>
      <c r="F6" s="43"/>
      <c r="G6" s="43"/>
      <c r="H6" s="43"/>
      <c r="I6" s="43"/>
      <c r="J6" s="43"/>
      <c r="K6" s="43"/>
      <c r="L6" s="43"/>
      <c r="M6" s="43"/>
      <c r="N6" s="43"/>
      <c r="O6" s="43"/>
      <c r="P6" s="43"/>
      <c r="Q6" s="43"/>
      <c r="R6" s="43"/>
      <c r="S6" s="43"/>
      <c r="T6" s="43"/>
      <c r="U6" s="43"/>
      <c r="V6" s="43"/>
      <c r="W6" s="43"/>
      <c r="X6" s="43"/>
      <c r="Y6" s="43"/>
    </row>
    <row r="7">
      <c r="A7" s="139"/>
      <c r="B7" s="49"/>
      <c r="C7" s="145" t="s">
        <v>182</v>
      </c>
      <c r="D7" s="75">
        <f>'Balance Sheet 2022'!E2+'Balance Sheet 2022'!E3</f>
        <v>622211</v>
      </c>
      <c r="E7" s="147"/>
      <c r="F7" s="43"/>
      <c r="G7" s="43"/>
      <c r="H7" s="43"/>
      <c r="I7" s="43"/>
      <c r="J7" s="43"/>
      <c r="K7" s="43"/>
      <c r="L7" s="43"/>
      <c r="M7" s="43"/>
      <c r="N7" s="43"/>
      <c r="O7" s="43"/>
      <c r="P7" s="43"/>
      <c r="Q7" s="43"/>
      <c r="R7" s="43"/>
      <c r="S7" s="43"/>
      <c r="T7" s="43"/>
      <c r="U7" s="43"/>
      <c r="V7" s="43"/>
      <c r="W7" s="43"/>
      <c r="X7" s="43"/>
      <c r="Y7" s="43"/>
    </row>
    <row r="8">
      <c r="A8" s="139"/>
      <c r="B8" s="49"/>
      <c r="C8" s="148" t="s">
        <v>176</v>
      </c>
      <c r="D8" s="149">
        <f>D7/D6</f>
        <v>0.6475646116</v>
      </c>
      <c r="E8" s="150" t="s">
        <v>183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185</v>
      </c>
      <c r="C11" s="145" t="s">
        <v>186</v>
      </c>
      <c r="D11" s="75">
        <f>'Balance Sheet 2022'!E30</f>
        <v>14709721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187</v>
      </c>
      <c r="D12" s="75">
        <f>'Expenses 2022'!C40</f>
        <v>11601195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188</v>
      </c>
      <c r="D13" s="146">
        <f>D12/12</f>
        <v>966766.25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184</v>
      </c>
      <c r="D14" s="149">
        <f>D11/D13</f>
        <v>15.21538531</v>
      </c>
      <c r="E14" s="150" t="s">
        <v>183</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189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190</v>
      </c>
      <c r="C17" s="145" t="s">
        <v>191</v>
      </c>
      <c r="D17" s="75">
        <f>sum('Balance Sheet 2022'!E13:E15)</f>
        <v>1005333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187</v>
      </c>
      <c r="D18" s="75">
        <f>'Expenses 2022'!C40</f>
        <v>11601195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188</v>
      </c>
      <c r="D19" s="146">
        <f>D18/12</f>
        <v>966766.25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192</v>
      </c>
      <c r="D20" s="149">
        <f>D17/D19</f>
        <v>1.039892528</v>
      </c>
      <c r="E20" s="150" t="s">
        <v>183</v>
      </c>
      <c r="F20" s="43"/>
      <c r="G20" s="43"/>
      <c r="H20" s="43"/>
      <c r="I20" s="43"/>
      <c r="J20" s="43"/>
      <c r="K20" s="43"/>
      <c r="L20" s="43"/>
      <c r="M20" s="43"/>
      <c r="N20" s="43"/>
      <c r="O20" s="43"/>
      <c r="P20" s="43"/>
      <c r="Q20" s="43"/>
      <c r="R20" s="43"/>
      <c r="S20" s="43"/>
      <c r="T20" s="43"/>
      <c r="U20" s="43"/>
      <c r="V20" s="43"/>
      <c r="W20" s="43"/>
      <c r="X20" s="43"/>
      <c r="Y20" s="43"/>
    </row>
    <row r="21">
      <c r="A21" s="139"/>
      <c r="B21" s="49"/>
      <c r="C21" s="154" t="s">
        <v>193</v>
      </c>
      <c r="D21" s="155">
        <f>D20+D8</f>
        <v>1.68745714</v>
      </c>
      <c r="E21" s="156" t="s">
        <v>183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195</v>
      </c>
      <c r="C24" s="160"/>
      <c r="D24" s="161">
        <f>max('Revenues 2022'!E2:E7,'Revenues 2022'!F10:F15)</f>
        <v>3938995</v>
      </c>
      <c r="E24" s="162" t="s">
        <v>196</v>
      </c>
      <c r="F24" s="43"/>
      <c r="G24" s="43"/>
      <c r="H24" s="43"/>
      <c r="I24" s="43"/>
      <c r="J24" s="43"/>
      <c r="K24" s="43"/>
      <c r="L24" s="43"/>
      <c r="M24" s="43"/>
      <c r="N24" s="43"/>
      <c r="O24" s="43"/>
      <c r="P24" s="43"/>
      <c r="Q24" s="43"/>
      <c r="R24" s="43"/>
      <c r="S24" s="43"/>
      <c r="T24" s="43"/>
      <c r="U24" s="43"/>
      <c r="V24" s="43"/>
      <c r="W24" s="43"/>
      <c r="X24" s="43"/>
      <c r="Y24" s="43"/>
    </row>
    <row r="25">
      <c r="A25" s="139"/>
      <c r="B25" s="49"/>
      <c r="C25" s="145" t="s">
        <v>197</v>
      </c>
      <c r="D25" s="146">
        <f>'Revenues 2022'!F44</f>
        <v>4023965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194</v>
      </c>
      <c r="D26" s="163">
        <f>D24/D25</f>
        <v>0.9788840112</v>
      </c>
      <c r="E26" s="150" t="s">
        <v>198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199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200</v>
      </c>
      <c r="C29" s="145" t="s">
        <v>201</v>
      </c>
      <c r="D29" s="75">
        <f>SUM('Expenses 2022'!C7:C9)</f>
        <v>4031415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202</v>
      </c>
      <c r="D30" s="75">
        <f>SUM('Expenses 2022'!C10:C12)</f>
        <v>836493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203</v>
      </c>
      <c r="D31" s="75">
        <f>sum(D29:D30)</f>
        <v>4867908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178</v>
      </c>
      <c r="D32" s="75">
        <f>'Expenses 2022'!C40</f>
        <v>11601195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204</v>
      </c>
      <c r="D33" s="163">
        <f>D31/D32</f>
        <v>0.4196040149</v>
      </c>
      <c r="E33" s="150" t="s">
        <v>205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207</v>
      </c>
      <c r="C36" s="145" t="s">
        <v>208</v>
      </c>
      <c r="D36" s="75">
        <f>SUM('Expenses 2022'!C10:C11)</f>
        <v>571496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201</v>
      </c>
      <c r="D37" s="75">
        <f>SUM('Expenses 2022'!C7:C9)</f>
        <v>4031415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206</v>
      </c>
      <c r="D38" s="163">
        <f>D36/D37</f>
        <v>0.1417606473</v>
      </c>
      <c r="E38" s="150" t="s">
        <v>209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211</v>
      </c>
      <c r="C41" s="148" t="s">
        <v>240</v>
      </c>
      <c r="D41" s="75">
        <f>'Expenses 2022'!D40</f>
        <v>6572555</v>
      </c>
      <c r="E41" s="165">
        <f t="shared" ref="E41:E44" si="1">D41/$D$44</f>
        <v>0.5665412055</v>
      </c>
      <c r="F41" s="43"/>
      <c r="G41" s="43"/>
      <c r="H41" s="43"/>
      <c r="I41" s="43"/>
      <c r="J41" s="43"/>
      <c r="K41" s="43"/>
      <c r="L41" s="43"/>
      <c r="M41" s="43"/>
      <c r="N41" s="43"/>
      <c r="O41" s="43"/>
      <c r="P41" s="43"/>
      <c r="Q41" s="43"/>
      <c r="R41" s="43"/>
      <c r="S41" s="43"/>
      <c r="T41" s="43"/>
      <c r="U41" s="43"/>
      <c r="V41" s="43"/>
      <c r="W41" s="43"/>
      <c r="X41" s="43"/>
      <c r="Y41" s="43"/>
    </row>
    <row r="42">
      <c r="A42" s="139"/>
      <c r="B42" s="49"/>
      <c r="C42" s="148" t="s">
        <v>213</v>
      </c>
      <c r="D42" s="146">
        <f>'Expenses 2022'!E40</f>
        <v>4533520</v>
      </c>
      <c r="E42" s="165">
        <f t="shared" si="1"/>
        <v>0.3907804325</v>
      </c>
      <c r="F42" s="43"/>
      <c r="G42" s="43"/>
      <c r="H42" s="43"/>
      <c r="I42" s="43"/>
      <c r="J42" s="43"/>
      <c r="K42" s="43"/>
      <c r="L42" s="43"/>
      <c r="M42" s="43"/>
      <c r="N42" s="43"/>
      <c r="O42" s="43"/>
      <c r="P42" s="43"/>
      <c r="Q42" s="43"/>
      <c r="R42" s="43"/>
      <c r="S42" s="43"/>
      <c r="T42" s="43"/>
      <c r="U42" s="43"/>
      <c r="V42" s="43"/>
      <c r="W42" s="43"/>
      <c r="X42" s="43"/>
      <c r="Y42" s="43"/>
    </row>
    <row r="43">
      <c r="A43" s="139"/>
      <c r="B43" s="49"/>
      <c r="C43" s="148" t="s">
        <v>214</v>
      </c>
      <c r="D43" s="146">
        <f>'Expenses 2022'!F40</f>
        <v>495120</v>
      </c>
      <c r="E43" s="165">
        <f t="shared" si="1"/>
        <v>0.04267836201</v>
      </c>
      <c r="F43" s="43"/>
      <c r="G43" s="43"/>
      <c r="H43" s="43"/>
      <c r="I43" s="43"/>
      <c r="J43" s="43"/>
      <c r="K43" s="43"/>
      <c r="L43" s="43"/>
      <c r="M43" s="43"/>
      <c r="N43" s="43"/>
      <c r="O43" s="43"/>
      <c r="P43" s="43"/>
      <c r="Q43" s="43"/>
      <c r="R43" s="43"/>
      <c r="S43" s="43"/>
      <c r="T43" s="43"/>
      <c r="U43" s="43"/>
      <c r="V43" s="43"/>
      <c r="W43" s="43"/>
      <c r="X43" s="43"/>
      <c r="Y43" s="43"/>
    </row>
    <row r="44">
      <c r="A44" s="139"/>
      <c r="B44" s="49"/>
      <c r="C44" s="145" t="s">
        <v>178</v>
      </c>
      <c r="D44" s="146">
        <f>sum(D41:D43)</f>
        <v>11601195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216</v>
      </c>
      <c r="C47" s="145" t="s">
        <v>217</v>
      </c>
      <c r="D47" s="146">
        <f>'Revenues 2022'!F9</f>
        <v>3938995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218</v>
      </c>
      <c r="D48" s="146">
        <f>'Expenses 2022'!F40</f>
        <v>495120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219</v>
      </c>
      <c r="D49" s="166">
        <f>if(D48=0, "$0",D47/D48)</f>
        <v>7.955637017</v>
      </c>
      <c r="E49" s="150" t="s">
        <v>220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222</v>
      </c>
      <c r="C52" s="145" t="s">
        <v>223</v>
      </c>
      <c r="D52" s="146">
        <f>sum('Balance Sheet 2022'!E2:E10)</f>
        <v>3753995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224</v>
      </c>
      <c r="D53" s="146">
        <f>sum('Balance Sheet 2022'!E19:E22)</f>
        <v>1975554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225</v>
      </c>
      <c r="D54" s="168">
        <f>D52/D53</f>
        <v>1.900223937</v>
      </c>
      <c r="E54" s="150" t="s">
        <v>226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228</v>
      </c>
      <c r="C57" s="145" t="s">
        <v>229</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230</v>
      </c>
      <c r="D58" s="146">
        <f>'Balance Sheet 2022'!E18</f>
        <v>24067275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231</v>
      </c>
      <c r="D59" s="169">
        <f>D57/D58</f>
        <v>0</v>
      </c>
      <c r="E59" s="150" t="s">
        <v>232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COLOR OF CHANGE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6024740.0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6024740</v>
      </c>
      <c r="G9" s="58"/>
      <c r="H9" s="58"/>
      <c r="I9" s="58"/>
      <c r="J9" s="58"/>
      <c r="K9" s="58"/>
      <c r="L9" s="58"/>
      <c r="M9" s="58"/>
      <c r="N9" s="58"/>
      <c r="O9" s="58"/>
      <c r="P9" s="58"/>
      <c r="Q9" s="58"/>
      <c r="R9" s="58"/>
      <c r="S9" s="58"/>
      <c r="T9" s="58"/>
      <c r="U9" s="58"/>
      <c r="V9" s="58"/>
      <c r="W9" s="58"/>
      <c r="X9" s="58"/>
      <c r="Y9" s="58"/>
      <c r="Z9" s="58"/>
    </row>
    <row r="10">
      <c r="A10" s="44" t="s">
        <v>62</v>
      </c>
      <c r="B10" s="59" t="s">
        <v>63</v>
      </c>
      <c r="C10" s="60" t="s">
        <v>241</v>
      </c>
      <c r="D10" s="15"/>
      <c r="E10" s="15"/>
      <c r="F10" s="48">
        <v>30000.0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30000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8361.0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59915.0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59915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6123016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COLOR OF CHANGE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521517</v>
      </c>
      <c r="D7" s="99">
        <v>346310.0</v>
      </c>
      <c r="E7" s="99">
        <v>132792.0</v>
      </c>
      <c r="F7" s="99">
        <v>42415.0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1069825</v>
      </c>
      <c r="D9" s="99">
        <v>721820.0</v>
      </c>
      <c r="E9" s="99">
        <v>260001.0</v>
      </c>
      <c r="F9" s="99">
        <v>88004.0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69251</v>
      </c>
      <c r="D10" s="99">
        <v>28051.0</v>
      </c>
      <c r="E10" s="99">
        <v>37133.0</v>
      </c>
      <c r="F10" s="99">
        <v>4067.0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183836</v>
      </c>
      <c r="D11" s="99">
        <v>74465.0</v>
      </c>
      <c r="E11" s="99">
        <v>98574.0</v>
      </c>
      <c r="F11" s="99">
        <v>10797.0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82295</v>
      </c>
      <c r="D12" s="99">
        <v>47391.0</v>
      </c>
      <c r="E12" s="99">
        <v>28321.0</v>
      </c>
      <c r="F12" s="99">
        <v>6583.0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68117</v>
      </c>
      <c r="D15" s="99">
        <v>0.0</v>
      </c>
      <c r="E15" s="99">
        <v>68117.0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41000</v>
      </c>
      <c r="D16" s="99">
        <v>0.0</v>
      </c>
      <c r="E16" s="99">
        <v>41000.0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344456</v>
      </c>
      <c r="D20" s="99">
        <v>222663.0</v>
      </c>
      <c r="E20" s="99">
        <v>121793.0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14008</v>
      </c>
      <c r="D21" s="99">
        <v>14008.0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23620</v>
      </c>
      <c r="D22" s="99">
        <v>12771.0</v>
      </c>
      <c r="E22" s="99">
        <v>9981.0</v>
      </c>
      <c r="F22" s="99">
        <v>868.0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926340</v>
      </c>
      <c r="D23" s="99">
        <v>752677.0</v>
      </c>
      <c r="E23" s="99">
        <v>172913.0</v>
      </c>
      <c r="F23" s="99">
        <v>750.0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604337</v>
      </c>
      <c r="D25" s="99">
        <v>480274.0</v>
      </c>
      <c r="E25" s="99">
        <v>124063.0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25542</v>
      </c>
      <c r="D26" s="99">
        <v>25488.0</v>
      </c>
      <c r="E26" s="99">
        <v>54.0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22089</v>
      </c>
      <c r="D28" s="99">
        <v>22024.0</v>
      </c>
      <c r="E28" s="99">
        <v>50.0</v>
      </c>
      <c r="F28" s="99">
        <v>15.0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128591</v>
      </c>
      <c r="D31" s="99">
        <v>0.0</v>
      </c>
      <c r="E31" s="99">
        <v>128591.0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48852</v>
      </c>
      <c r="D32" s="99">
        <v>0.0</v>
      </c>
      <c r="E32" s="99">
        <v>48852.0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243</v>
      </c>
      <c r="C34" s="98">
        <f t="shared" si="1"/>
        <v>65068</v>
      </c>
      <c r="D34" s="99">
        <v>589.0</v>
      </c>
      <c r="E34" s="99">
        <v>64479.0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244</v>
      </c>
      <c r="C35" s="98">
        <f t="shared" si="1"/>
        <v>23351</v>
      </c>
      <c r="D35" s="99">
        <v>0.0</v>
      </c>
      <c r="E35" s="99">
        <v>23351.0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238</v>
      </c>
      <c r="C36" s="98">
        <f t="shared" si="1"/>
        <v>19303</v>
      </c>
      <c r="D36" s="99">
        <v>19278.0</v>
      </c>
      <c r="E36" s="99">
        <v>0.0</v>
      </c>
      <c r="F36" s="99">
        <v>25.0</v>
      </c>
      <c r="G36" s="43"/>
      <c r="H36" s="43"/>
      <c r="I36" s="43"/>
      <c r="J36" s="43"/>
      <c r="K36" s="43"/>
      <c r="L36" s="43"/>
      <c r="M36" s="43"/>
      <c r="N36" s="43"/>
      <c r="O36" s="43"/>
      <c r="P36" s="43"/>
      <c r="Q36" s="43"/>
      <c r="R36" s="43"/>
      <c r="S36" s="43"/>
      <c r="T36" s="43"/>
      <c r="U36" s="43"/>
      <c r="V36" s="43"/>
      <c r="W36" s="43"/>
      <c r="X36" s="43"/>
      <c r="Y36" s="43"/>
      <c r="Z36" s="43"/>
    </row>
    <row r="37">
      <c r="A37" s="45" t="s">
        <v>52</v>
      </c>
      <c r="B37" s="60" t="s">
        <v>245</v>
      </c>
      <c r="C37" s="98">
        <f t="shared" si="1"/>
        <v>7248</v>
      </c>
      <c r="D37" s="99">
        <v>6088.0</v>
      </c>
      <c r="E37" s="99">
        <v>1160.0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1100</v>
      </c>
      <c r="D38" s="99">
        <v>1100.0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4">
        <f t="shared" ref="C40:F40" si="2">sum(C3:C39)</f>
        <v>4289746</v>
      </c>
      <c r="D40" s="104">
        <f t="shared" si="2"/>
        <v>2774997</v>
      </c>
      <c r="E40" s="104">
        <f t="shared" si="2"/>
        <v>1361225</v>
      </c>
      <c r="F40" s="104">
        <f t="shared" si="2"/>
        <v>153524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COLOR OF CHANGE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135</v>
      </c>
      <c r="B2" s="45">
        <v>1.0</v>
      </c>
      <c r="C2" s="46" t="s">
        <v>136</v>
      </c>
      <c r="D2" s="111"/>
      <c r="E2" s="112">
        <v>722947.0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1"/>
      <c r="E4" s="112">
        <v>1874875.0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1"/>
      <c r="E10" s="112">
        <v>104774.0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2">
        <v>1311881.0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2">
        <v>351662.0</v>
      </c>
      <c r="E12" s="109">
        <f>D11-D12</f>
        <v>960219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3"/>
      <c r="E13" s="112">
        <v>319.0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3"/>
      <c r="E14" s="112">
        <v>302022.0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3"/>
      <c r="E16" s="112">
        <v>3214450.0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3"/>
      <c r="E17" s="112">
        <v>2.1484765E7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4"/>
      <c r="E18" s="115">
        <f>sum(E2:E17)</f>
        <v>28664371</v>
      </c>
      <c r="F18" s="43"/>
      <c r="G18" s="43"/>
      <c r="H18" s="43"/>
      <c r="I18" s="43"/>
      <c r="J18" s="43"/>
      <c r="K18" s="43"/>
      <c r="L18" s="43"/>
      <c r="M18" s="43"/>
      <c r="N18" s="43"/>
      <c r="O18" s="43"/>
      <c r="P18" s="43"/>
      <c r="Q18" s="43"/>
      <c r="R18" s="43"/>
      <c r="S18" s="43"/>
      <c r="T18" s="43"/>
      <c r="U18" s="43"/>
      <c r="V18" s="43"/>
      <c r="W18" s="43"/>
      <c r="X18" s="43"/>
      <c r="Y18" s="43"/>
      <c r="Z18" s="43"/>
    </row>
    <row r="19">
      <c r="A19" s="44" t="s">
        <v>155</v>
      </c>
      <c r="B19" s="116">
        <v>17.0</v>
      </c>
      <c r="C19" s="117" t="s">
        <v>156</v>
      </c>
      <c r="D19" s="118"/>
      <c r="E19" s="112">
        <v>719517.0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158</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159</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162</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163</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164</v>
      </c>
      <c r="D27" s="118"/>
      <c r="E27" s="119">
        <v>7829015.0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165</v>
      </c>
      <c r="D28" s="126"/>
      <c r="E28" s="127">
        <f>sum(E19:E27)</f>
        <v>8548532</v>
      </c>
      <c r="F28" s="43"/>
      <c r="G28" s="43"/>
      <c r="H28" s="43"/>
      <c r="I28" s="43"/>
      <c r="J28" s="43"/>
      <c r="K28" s="43"/>
      <c r="L28" s="43"/>
      <c r="M28" s="43"/>
      <c r="N28" s="43"/>
      <c r="O28" s="43"/>
      <c r="P28" s="43"/>
      <c r="Q28" s="43"/>
      <c r="R28" s="43"/>
      <c r="S28" s="43"/>
      <c r="T28" s="43"/>
      <c r="U28" s="43"/>
      <c r="V28" s="43"/>
      <c r="W28" s="43"/>
      <c r="X28" s="43"/>
      <c r="Y28" s="43"/>
      <c r="Z28" s="43"/>
    </row>
    <row r="29">
      <c r="A29" s="65" t="s">
        <v>166</v>
      </c>
      <c r="B29" s="128"/>
      <c r="C29" s="129" t="s">
        <v>167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168</v>
      </c>
      <c r="D30" s="118"/>
      <c r="E30" s="112">
        <v>1.7315839E7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169</v>
      </c>
      <c r="D31" s="118"/>
      <c r="E31" s="112">
        <v>2800000.0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174</v>
      </c>
      <c r="D36" s="132"/>
      <c r="E36" s="127">
        <f>sum(E30:E35)</f>
        <v>20115839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175</v>
      </c>
      <c r="D37" s="136"/>
      <c r="E37" s="137">
        <f>E36+E28</f>
        <v>28664371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COLOR OF CHANGE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177</v>
      </c>
      <c r="C3" s="145" t="s">
        <v>178</v>
      </c>
      <c r="D3" s="146">
        <f>'Expenses 2023'!C40</f>
        <v>4289746</v>
      </c>
      <c r="E3" s="147"/>
      <c r="F3" s="43"/>
      <c r="G3" s="43"/>
      <c r="H3" s="43"/>
      <c r="I3" s="43"/>
      <c r="J3" s="43"/>
      <c r="K3" s="43"/>
      <c r="L3" s="43"/>
      <c r="M3" s="43"/>
      <c r="N3" s="43"/>
      <c r="O3" s="43"/>
      <c r="P3" s="43"/>
      <c r="Q3" s="43"/>
      <c r="R3" s="43"/>
      <c r="S3" s="43"/>
      <c r="T3" s="43"/>
      <c r="U3" s="43"/>
      <c r="V3" s="43"/>
      <c r="W3" s="43"/>
      <c r="X3" s="43"/>
      <c r="Y3" s="43"/>
    </row>
    <row r="4">
      <c r="A4" s="139"/>
      <c r="B4" s="49"/>
      <c r="C4" s="145" t="s">
        <v>179</v>
      </c>
      <c r="D4" s="146">
        <f>'Expenses 2023'!C31</f>
        <v>128591</v>
      </c>
      <c r="E4" s="147"/>
      <c r="F4" s="43"/>
      <c r="G4" s="43"/>
      <c r="H4" s="43"/>
      <c r="I4" s="43"/>
      <c r="J4" s="43"/>
      <c r="K4" s="43"/>
      <c r="L4" s="43"/>
      <c r="M4" s="43"/>
      <c r="N4" s="43"/>
      <c r="O4" s="43"/>
      <c r="P4" s="43"/>
      <c r="Q4" s="43"/>
      <c r="R4" s="43"/>
      <c r="S4" s="43"/>
      <c r="T4" s="43"/>
      <c r="U4" s="43"/>
      <c r="V4" s="43"/>
      <c r="W4" s="43"/>
      <c r="X4" s="43"/>
      <c r="Y4" s="43"/>
    </row>
    <row r="5">
      <c r="A5" s="139"/>
      <c r="B5" s="49"/>
      <c r="C5" s="145" t="s">
        <v>180</v>
      </c>
      <c r="D5" s="146">
        <f>D3-D4</f>
        <v>4161155</v>
      </c>
      <c r="E5" s="147"/>
      <c r="F5" s="43"/>
      <c r="G5" s="43"/>
      <c r="H5" s="43"/>
      <c r="I5" s="43"/>
      <c r="J5" s="43"/>
      <c r="K5" s="43"/>
      <c r="L5" s="43"/>
      <c r="M5" s="43"/>
      <c r="N5" s="43"/>
      <c r="O5" s="43"/>
      <c r="P5" s="43"/>
      <c r="Q5" s="43"/>
      <c r="R5" s="43"/>
      <c r="S5" s="43"/>
      <c r="T5" s="43"/>
      <c r="U5" s="43"/>
      <c r="V5" s="43"/>
      <c r="W5" s="43"/>
      <c r="X5" s="43"/>
      <c r="Y5" s="43"/>
    </row>
    <row r="6">
      <c r="A6" s="139"/>
      <c r="B6" s="49"/>
      <c r="C6" s="145" t="s">
        <v>181</v>
      </c>
      <c r="D6" s="146">
        <f>D5/12</f>
        <v>346762.9167</v>
      </c>
      <c r="E6" s="147"/>
      <c r="F6" s="43"/>
      <c r="G6" s="43"/>
      <c r="H6" s="43"/>
      <c r="I6" s="43"/>
      <c r="J6" s="43"/>
      <c r="K6" s="43"/>
      <c r="L6" s="43"/>
      <c r="M6" s="43"/>
      <c r="N6" s="43"/>
      <c r="O6" s="43"/>
      <c r="P6" s="43"/>
      <c r="Q6" s="43"/>
      <c r="R6" s="43"/>
      <c r="S6" s="43"/>
      <c r="T6" s="43"/>
      <c r="U6" s="43"/>
      <c r="V6" s="43"/>
      <c r="W6" s="43"/>
      <c r="X6" s="43"/>
      <c r="Y6" s="43"/>
    </row>
    <row r="7">
      <c r="A7" s="139"/>
      <c r="B7" s="49"/>
      <c r="C7" s="145" t="s">
        <v>182</v>
      </c>
      <c r="D7" s="75">
        <f>'Balance Sheet 2023'!E2+'Balance Sheet 2023'!E3</f>
        <v>722947</v>
      </c>
      <c r="E7" s="147"/>
      <c r="F7" s="43"/>
      <c r="G7" s="43"/>
      <c r="H7" s="43"/>
      <c r="I7" s="43"/>
      <c r="J7" s="43"/>
      <c r="K7" s="43"/>
      <c r="L7" s="43"/>
      <c r="M7" s="43"/>
      <c r="N7" s="43"/>
      <c r="O7" s="43"/>
      <c r="P7" s="43"/>
      <c r="Q7" s="43"/>
      <c r="R7" s="43"/>
      <c r="S7" s="43"/>
      <c r="T7" s="43"/>
      <c r="U7" s="43"/>
      <c r="V7" s="43"/>
      <c r="W7" s="43"/>
      <c r="X7" s="43"/>
      <c r="Y7" s="43"/>
    </row>
    <row r="8">
      <c r="A8" s="139"/>
      <c r="B8" s="49"/>
      <c r="C8" s="148" t="s">
        <v>176</v>
      </c>
      <c r="D8" s="149">
        <f>D7/D6</f>
        <v>2.084845193</v>
      </c>
      <c r="E8" s="150" t="s">
        <v>183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185</v>
      </c>
      <c r="C11" s="145" t="s">
        <v>186</v>
      </c>
      <c r="D11" s="75">
        <f>'Balance Sheet 2023'!E30</f>
        <v>17315839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187</v>
      </c>
      <c r="D12" s="75">
        <f>'Expenses 2023'!C40</f>
        <v>4289746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188</v>
      </c>
      <c r="D13" s="146">
        <f>D12/12</f>
        <v>357478.8333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184</v>
      </c>
      <c r="D14" s="149">
        <f>D11/D13</f>
        <v>48.43878122</v>
      </c>
      <c r="E14" s="150" t="s">
        <v>183</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189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190</v>
      </c>
      <c r="C17" s="145" t="s">
        <v>191</v>
      </c>
      <c r="D17" s="75">
        <f>sum('Balance Sheet 2023'!E13:E15)</f>
        <v>302341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187</v>
      </c>
      <c r="D18" s="75">
        <f>'Expenses 2023'!C40</f>
        <v>4289746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188</v>
      </c>
      <c r="D19" s="146">
        <f>D18/12</f>
        <v>357478.8333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192</v>
      </c>
      <c r="D20" s="149">
        <f>D17/D19</f>
        <v>0.8457591662</v>
      </c>
      <c r="E20" s="150" t="s">
        <v>183</v>
      </c>
      <c r="F20" s="43"/>
      <c r="G20" s="43"/>
      <c r="H20" s="43"/>
      <c r="I20" s="43"/>
      <c r="J20" s="43"/>
      <c r="K20" s="43"/>
      <c r="L20" s="43"/>
      <c r="M20" s="43"/>
      <c r="N20" s="43"/>
      <c r="O20" s="43"/>
      <c r="P20" s="43"/>
      <c r="Q20" s="43"/>
      <c r="R20" s="43"/>
      <c r="S20" s="43"/>
      <c r="T20" s="43"/>
      <c r="U20" s="43"/>
      <c r="V20" s="43"/>
      <c r="W20" s="43"/>
      <c r="X20" s="43"/>
      <c r="Y20" s="43"/>
    </row>
    <row r="21">
      <c r="A21" s="139"/>
      <c r="B21" s="49"/>
      <c r="C21" s="154" t="s">
        <v>193</v>
      </c>
      <c r="D21" s="155">
        <f>D20+D8</f>
        <v>2.930604359</v>
      </c>
      <c r="E21" s="156" t="s">
        <v>183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195</v>
      </c>
      <c r="C24" s="160"/>
      <c r="D24" s="161">
        <f>max('Revenues 2023'!E2:E7,'Revenues 2023'!F10:F15)</f>
        <v>6024740</v>
      </c>
      <c r="E24" s="162" t="s">
        <v>196</v>
      </c>
      <c r="F24" s="43"/>
      <c r="G24" s="43"/>
      <c r="H24" s="43"/>
      <c r="I24" s="43"/>
      <c r="J24" s="43"/>
      <c r="K24" s="43"/>
      <c r="L24" s="43"/>
      <c r="M24" s="43"/>
      <c r="N24" s="43"/>
      <c r="O24" s="43"/>
      <c r="P24" s="43"/>
      <c r="Q24" s="43"/>
      <c r="R24" s="43"/>
      <c r="S24" s="43"/>
      <c r="T24" s="43"/>
      <c r="U24" s="43"/>
      <c r="V24" s="43"/>
      <c r="W24" s="43"/>
      <c r="X24" s="43"/>
      <c r="Y24" s="43"/>
    </row>
    <row r="25">
      <c r="A25" s="139"/>
      <c r="B25" s="49"/>
      <c r="C25" s="145" t="s">
        <v>197</v>
      </c>
      <c r="D25" s="146">
        <f>'Revenues 2023'!F44</f>
        <v>6123016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194</v>
      </c>
      <c r="D26" s="163">
        <f>D24/D25</f>
        <v>0.9839497398</v>
      </c>
      <c r="E26" s="150" t="s">
        <v>198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199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200</v>
      </c>
      <c r="C29" s="145" t="s">
        <v>201</v>
      </c>
      <c r="D29" s="75">
        <f>SUM('Expenses 2023'!C7:C9)</f>
        <v>1591342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202</v>
      </c>
      <c r="D30" s="75">
        <f>SUM('Expenses 2023'!C10:C12)</f>
        <v>335382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203</v>
      </c>
      <c r="D31" s="75">
        <f>sum(D29:D30)</f>
        <v>1926724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178</v>
      </c>
      <c r="D32" s="75">
        <f>'Expenses 2023'!C40</f>
        <v>4289746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204</v>
      </c>
      <c r="D33" s="163">
        <f>D31/D32</f>
        <v>0.4491464063</v>
      </c>
      <c r="E33" s="150" t="s">
        <v>205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207</v>
      </c>
      <c r="C36" s="145" t="s">
        <v>208</v>
      </c>
      <c r="D36" s="75">
        <f>SUM('Expenses 2023'!C10:C11)</f>
        <v>253087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201</v>
      </c>
      <c r="D37" s="75">
        <f>SUM('Expenses 2023'!C7:C9)</f>
        <v>1591342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206</v>
      </c>
      <c r="D38" s="163">
        <f>D36/D37</f>
        <v>0.1590399801</v>
      </c>
      <c r="E38" s="150" t="s">
        <v>209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211</v>
      </c>
      <c r="C41" s="148" t="s">
        <v>246</v>
      </c>
      <c r="D41" s="75">
        <f>'Expenses 2023'!D40</f>
        <v>2774997</v>
      </c>
      <c r="E41" s="165">
        <f t="shared" ref="E41:E44" si="1">D41/$D$44</f>
        <v>0.6468907483</v>
      </c>
      <c r="F41" s="43"/>
      <c r="G41" s="43"/>
      <c r="H41" s="43"/>
      <c r="I41" s="43"/>
      <c r="J41" s="43"/>
      <c r="K41" s="43"/>
      <c r="L41" s="43"/>
      <c r="M41" s="43"/>
      <c r="N41" s="43"/>
      <c r="O41" s="43"/>
      <c r="P41" s="43"/>
      <c r="Q41" s="43"/>
      <c r="R41" s="43"/>
      <c r="S41" s="43"/>
      <c r="T41" s="43"/>
      <c r="U41" s="43"/>
      <c r="V41" s="43"/>
      <c r="W41" s="43"/>
      <c r="X41" s="43"/>
      <c r="Y41" s="43"/>
    </row>
    <row r="42">
      <c r="A42" s="139"/>
      <c r="B42" s="49"/>
      <c r="C42" s="148" t="s">
        <v>213</v>
      </c>
      <c r="D42" s="146">
        <f>'Expenses 2023'!E40</f>
        <v>1361225</v>
      </c>
      <c r="E42" s="165">
        <f t="shared" si="1"/>
        <v>0.3173206526</v>
      </c>
      <c r="F42" s="43"/>
      <c r="G42" s="43"/>
      <c r="H42" s="43"/>
      <c r="I42" s="43"/>
      <c r="J42" s="43"/>
      <c r="K42" s="43"/>
      <c r="L42" s="43"/>
      <c r="M42" s="43"/>
      <c r="N42" s="43"/>
      <c r="O42" s="43"/>
      <c r="P42" s="43"/>
      <c r="Q42" s="43"/>
      <c r="R42" s="43"/>
      <c r="S42" s="43"/>
      <c r="T42" s="43"/>
      <c r="U42" s="43"/>
      <c r="V42" s="43"/>
      <c r="W42" s="43"/>
      <c r="X42" s="43"/>
      <c r="Y42" s="43"/>
    </row>
    <row r="43">
      <c r="A43" s="139"/>
      <c r="B43" s="49"/>
      <c r="C43" s="148" t="s">
        <v>214</v>
      </c>
      <c r="D43" s="146">
        <f>'Expenses 2023'!F40</f>
        <v>153524</v>
      </c>
      <c r="E43" s="165">
        <f t="shared" si="1"/>
        <v>0.03578859914</v>
      </c>
      <c r="F43" s="43"/>
      <c r="G43" s="43"/>
      <c r="H43" s="43"/>
      <c r="I43" s="43"/>
      <c r="J43" s="43"/>
      <c r="K43" s="43"/>
      <c r="L43" s="43"/>
      <c r="M43" s="43"/>
      <c r="N43" s="43"/>
      <c r="O43" s="43"/>
      <c r="P43" s="43"/>
      <c r="Q43" s="43"/>
      <c r="R43" s="43"/>
      <c r="S43" s="43"/>
      <c r="T43" s="43"/>
      <c r="U43" s="43"/>
      <c r="V43" s="43"/>
      <c r="W43" s="43"/>
      <c r="X43" s="43"/>
      <c r="Y43" s="43"/>
    </row>
    <row r="44">
      <c r="A44" s="139"/>
      <c r="B44" s="49"/>
      <c r="C44" s="145" t="s">
        <v>178</v>
      </c>
      <c r="D44" s="146">
        <f>sum(D41:D43)</f>
        <v>4289746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216</v>
      </c>
      <c r="C47" s="145" t="s">
        <v>217</v>
      </c>
      <c r="D47" s="146">
        <f>'Revenues 2023'!F9</f>
        <v>6024740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218</v>
      </c>
      <c r="D48" s="146">
        <f>'Expenses 2023'!F40</f>
        <v>153524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219</v>
      </c>
      <c r="D49" s="166">
        <f>if(D48=0, "$0",D47/D48)</f>
        <v>39.24298481</v>
      </c>
      <c r="E49" s="150" t="s">
        <v>220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222</v>
      </c>
      <c r="C52" s="145" t="s">
        <v>223</v>
      </c>
      <c r="D52" s="146">
        <f>sum('Balance Sheet 2023'!E2:E10)</f>
        <v>2702596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224</v>
      </c>
      <c r="D53" s="146">
        <f>sum('Balance Sheet 2023'!E19:E22)</f>
        <v>719517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225</v>
      </c>
      <c r="D54" s="168">
        <f>D52/D53</f>
        <v>3.75612529</v>
      </c>
      <c r="E54" s="150" t="s">
        <v>226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228</v>
      </c>
      <c r="C57" s="145" t="s">
        <v>229</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230</v>
      </c>
      <c r="D58" s="146">
        <f>'Balance Sheet 2023'!E18</f>
        <v>28664371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231</v>
      </c>
      <c r="D59" s="169">
        <f>D57/D58</f>
        <v>0</v>
      </c>
      <c r="E59" s="150" t="s">
        <v>232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COLOR OF CHANGE</v>
      </c>
      <c r="B1" s="2" t="s">
        <v>247</v>
      </c>
      <c r="C1" s="139"/>
      <c r="D1" s="139"/>
      <c r="E1" s="139"/>
      <c r="F1" s="140"/>
      <c r="G1" s="140"/>
      <c r="H1" s="140"/>
      <c r="I1" s="43"/>
      <c r="J1" s="43"/>
      <c r="K1" s="43"/>
      <c r="L1" s="43"/>
      <c r="M1" s="43"/>
      <c r="N1" s="43"/>
      <c r="O1" s="43"/>
      <c r="P1" s="43"/>
      <c r="Q1" s="43"/>
      <c r="R1" s="43"/>
      <c r="S1" s="43"/>
      <c r="T1" s="43"/>
      <c r="U1" s="43"/>
      <c r="V1" s="43"/>
      <c r="W1" s="43"/>
      <c r="X1" s="43"/>
      <c r="Y1" s="43"/>
    </row>
    <row r="2">
      <c r="A2" s="141" t="s">
        <v>176</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177</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9"/>
      <c r="B5" s="49"/>
      <c r="C5" s="148" t="s">
        <v>176</v>
      </c>
      <c r="D5" s="177">
        <f>'Ratios 2021'!D8</f>
        <v>0</v>
      </c>
      <c r="E5" s="177">
        <f>'Ratios 2022'!D8</f>
        <v>0.6475646116</v>
      </c>
      <c r="F5" s="177">
        <f>'Ratios 2023'!D8</f>
        <v>2.084845193</v>
      </c>
      <c r="G5" s="177">
        <f>average(D5:F5)</f>
        <v>0.9108032683</v>
      </c>
      <c r="H5" s="150" t="s">
        <v>183</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184</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185</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9"/>
      <c r="B10" s="49"/>
      <c r="C10" s="148" t="s">
        <v>184</v>
      </c>
      <c r="D10" s="149">
        <f>'Ratios 2021'!D14</f>
        <v>0</v>
      </c>
      <c r="E10" s="149">
        <f>'Ratios 2022'!D14</f>
        <v>15.21538531</v>
      </c>
      <c r="F10" s="149">
        <f>'Ratios 2023'!D14</f>
        <v>48.43878122</v>
      </c>
      <c r="G10" s="177">
        <f>average(D10:F10)</f>
        <v>21.21805551</v>
      </c>
      <c r="H10" s="150" t="s">
        <v>183</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189</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190</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9"/>
      <c r="B15" s="49"/>
      <c r="C15" s="148" t="s">
        <v>192</v>
      </c>
      <c r="D15" s="180">
        <f>'Ratios 2021'!D20</f>
        <v>0</v>
      </c>
      <c r="E15" s="180">
        <f>'Ratios 2022'!D20</f>
        <v>1.039892528</v>
      </c>
      <c r="F15" s="180">
        <f>'Ratios 2023'!D20</f>
        <v>0.8457591662</v>
      </c>
      <c r="G15" s="177">
        <f>average(D15:F15)</f>
        <v>0.6285505648</v>
      </c>
      <c r="H15" s="150" t="s">
        <v>183</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194</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195</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9"/>
      <c r="B20" s="49"/>
      <c r="C20" s="148" t="s">
        <v>194</v>
      </c>
      <c r="D20" s="163">
        <f>'Ratios 2021'!D26</f>
        <v>0</v>
      </c>
      <c r="E20" s="163">
        <f>'Ratios 2022'!D26</f>
        <v>0.9788840112</v>
      </c>
      <c r="F20" s="163">
        <f>'Ratios 2023'!D26</f>
        <v>0.9839497398</v>
      </c>
      <c r="G20" s="181">
        <f>average(D20:F20)</f>
        <v>0.654277917</v>
      </c>
      <c r="H20" s="150" t="s">
        <v>198</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199</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200</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9"/>
      <c r="B25" s="49"/>
      <c r="C25" s="148" t="s">
        <v>204</v>
      </c>
      <c r="D25" s="163">
        <f>'Ratios 2021'!D33</f>
        <v>0</v>
      </c>
      <c r="E25" s="163">
        <f>'Ratios 2022'!D33</f>
        <v>0.4196040149</v>
      </c>
      <c r="F25" s="163">
        <f>'Ratios 2023'!D33</f>
        <v>0.4491464063</v>
      </c>
      <c r="G25" s="181">
        <f>average(D25:F25)</f>
        <v>0.2895834738</v>
      </c>
      <c r="H25" s="150" t="s">
        <v>205</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206</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207</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9"/>
      <c r="B30" s="49"/>
      <c r="C30" s="148" t="s">
        <v>206</v>
      </c>
      <c r="D30" s="163">
        <f>'Ratios 2021'!D38</f>
        <v>0</v>
      </c>
      <c r="E30" s="163">
        <f>'Ratios 2022'!D38</f>
        <v>0.1417606473</v>
      </c>
      <c r="F30" s="163">
        <f>'Ratios 2023'!D38</f>
        <v>0.1590399801</v>
      </c>
      <c r="G30" s="181">
        <f>average(D30:F30)</f>
        <v>0.1002668758</v>
      </c>
      <c r="H30" s="150" t="s">
        <v>209</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210</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211</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9"/>
      <c r="B35" s="49"/>
      <c r="C35" s="148" t="s">
        <v>252</v>
      </c>
      <c r="D35" s="163">
        <f>'Ratios 2021'!E41</f>
        <v>0</v>
      </c>
      <c r="E35" s="163">
        <f>'Ratios 2022'!E41</f>
        <v>0.5665412055</v>
      </c>
      <c r="F35" s="163">
        <f>'Ratios 2023'!E41</f>
        <v>0.6468907483</v>
      </c>
      <c r="G35" s="181">
        <f t="shared" ref="G35:G37" si="1">average(D35:F35)</f>
        <v>0.4044773179</v>
      </c>
      <c r="H35" s="181"/>
      <c r="I35" s="43"/>
      <c r="J35" s="43"/>
      <c r="K35" s="43"/>
      <c r="L35" s="43"/>
      <c r="M35" s="43"/>
      <c r="N35" s="43"/>
      <c r="O35" s="43"/>
      <c r="P35" s="43"/>
      <c r="Q35" s="43"/>
      <c r="R35" s="43"/>
      <c r="S35" s="43"/>
      <c r="T35" s="43"/>
      <c r="U35" s="43"/>
      <c r="V35" s="43"/>
      <c r="W35" s="43"/>
      <c r="X35" s="43"/>
      <c r="Y35" s="43"/>
    </row>
    <row r="36">
      <c r="A36" s="139"/>
      <c r="B36" s="52"/>
      <c r="C36" s="148" t="s">
        <v>213</v>
      </c>
      <c r="D36" s="163">
        <f>'Ratios 2021'!E42</f>
        <v>0</v>
      </c>
      <c r="E36" s="163">
        <f>'Ratios 2022'!E42</f>
        <v>0.3907804325</v>
      </c>
      <c r="F36" s="163">
        <f>'Ratios 2023'!E42</f>
        <v>0.3173206526</v>
      </c>
      <c r="G36" s="181">
        <f t="shared" si="1"/>
        <v>0.236033695</v>
      </c>
      <c r="H36" s="181"/>
      <c r="I36" s="43"/>
      <c r="J36" s="43"/>
      <c r="K36" s="43"/>
      <c r="L36" s="43"/>
      <c r="M36" s="43"/>
      <c r="N36" s="43"/>
      <c r="O36" s="43"/>
      <c r="P36" s="43"/>
      <c r="Q36" s="43"/>
      <c r="R36" s="43"/>
      <c r="S36" s="43"/>
      <c r="T36" s="43"/>
      <c r="U36" s="43"/>
      <c r="V36" s="43"/>
      <c r="W36" s="43"/>
      <c r="X36" s="43"/>
      <c r="Y36" s="43"/>
    </row>
    <row r="37">
      <c r="A37" s="139"/>
      <c r="B37" s="182"/>
      <c r="C37" s="148" t="s">
        <v>214</v>
      </c>
      <c r="D37" s="163">
        <f>'Ratios 2021'!E43</f>
        <v>0</v>
      </c>
      <c r="E37" s="163">
        <f>'Ratios 2022'!E43</f>
        <v>0.04267836201</v>
      </c>
      <c r="F37" s="163">
        <f>'Ratios 2023'!E43</f>
        <v>0.03578859914</v>
      </c>
      <c r="G37" s="181">
        <f t="shared" si="1"/>
        <v>0.02615565372</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215</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216</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9"/>
      <c r="B42" s="49"/>
      <c r="C42" s="148" t="s">
        <v>219</v>
      </c>
      <c r="D42" s="166" t="str">
        <f>'Ratios 2021'!D49</f>
        <v>$0</v>
      </c>
      <c r="E42" s="166">
        <f>'Ratios 2022'!D49</f>
        <v>7.955637017</v>
      </c>
      <c r="F42" s="166">
        <f>'Ratios 2023'!D49</f>
        <v>39.24298481</v>
      </c>
      <c r="G42" s="183">
        <f>average(D42:F42)</f>
        <v>23.59931091</v>
      </c>
      <c r="H42" s="150" t="s">
        <v>220</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221</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222</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9"/>
      <c r="B47" s="49"/>
      <c r="C47" s="148" t="s">
        <v>225</v>
      </c>
      <c r="D47" s="149">
        <f>'Ratios 2021'!D54</f>
        <v>0</v>
      </c>
      <c r="E47" s="149">
        <f>'Ratios 2022'!D54</f>
        <v>1.900223937</v>
      </c>
      <c r="F47" s="149">
        <f>'Ratios 2023'!D54</f>
        <v>3.75612529</v>
      </c>
      <c r="G47" s="177">
        <f>average(D47:F47)</f>
        <v>1.885449742</v>
      </c>
      <c r="H47" s="150" t="s">
        <v>226</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227</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228</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9"/>
      <c r="B52" s="49"/>
      <c r="C52" s="148" t="s">
        <v>231</v>
      </c>
      <c r="D52" s="184">
        <f>'Ratios 2021'!D59</f>
        <v>0</v>
      </c>
      <c r="E52" s="184">
        <f>'Ratios 2022'!D59</f>
        <v>0</v>
      </c>
      <c r="F52" s="184">
        <f>'Ratios 2023'!D59</f>
        <v>0</v>
      </c>
      <c r="G52" s="185">
        <f>average(D52:F52)</f>
        <v>0</v>
      </c>
      <c r="H52" s="150" t="s">
        <v>232</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COLOR OF CHANGE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COLOR OF CHANGE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COLOR OF CHANGE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102"/>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4">
        <f t="shared" ref="C40:F40" si="2">sum(C3:C39)</f>
        <v>0</v>
      </c>
      <c r="D40" s="104">
        <f t="shared" si="2"/>
        <v>0</v>
      </c>
      <c r="E40" s="104">
        <f t="shared" si="2"/>
        <v>0</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COLOR OF CHANGE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135</v>
      </c>
      <c r="B2" s="45">
        <v>1.0</v>
      </c>
      <c r="C2" s="46" t="s">
        <v>136</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4"/>
      <c r="E18" s="115">
        <f>sum(E2:E17)</f>
        <v>0</v>
      </c>
      <c r="F18" s="43"/>
      <c r="G18" s="43"/>
      <c r="H18" s="43"/>
      <c r="I18" s="43"/>
      <c r="J18" s="43"/>
      <c r="K18" s="43"/>
      <c r="L18" s="43"/>
      <c r="M18" s="43"/>
      <c r="N18" s="43"/>
      <c r="O18" s="43"/>
      <c r="P18" s="43"/>
      <c r="Q18" s="43"/>
      <c r="R18" s="43"/>
      <c r="S18" s="43"/>
      <c r="T18" s="43"/>
      <c r="U18" s="43"/>
      <c r="V18" s="43"/>
      <c r="W18" s="43"/>
      <c r="X18" s="43"/>
      <c r="Y18" s="43"/>
      <c r="Z18" s="43"/>
    </row>
    <row r="19">
      <c r="A19" s="44" t="s">
        <v>155</v>
      </c>
      <c r="B19" s="116">
        <v>17.0</v>
      </c>
      <c r="C19" s="117" t="s">
        <v>156</v>
      </c>
      <c r="D19" s="118"/>
      <c r="E19" s="112">
        <v>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158</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159</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162</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163</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164</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165</v>
      </c>
      <c r="D28" s="126"/>
      <c r="E28" s="127">
        <f>sum(E19:E27)</f>
        <v>0</v>
      </c>
      <c r="F28" s="43"/>
      <c r="G28" s="43"/>
      <c r="H28" s="43"/>
      <c r="I28" s="43"/>
      <c r="J28" s="43"/>
      <c r="K28" s="43"/>
      <c r="L28" s="43"/>
      <c r="M28" s="43"/>
      <c r="N28" s="43"/>
      <c r="O28" s="43"/>
      <c r="P28" s="43"/>
      <c r="Q28" s="43"/>
      <c r="R28" s="43"/>
      <c r="S28" s="43"/>
      <c r="T28" s="43"/>
      <c r="U28" s="43"/>
      <c r="V28" s="43"/>
      <c r="W28" s="43"/>
      <c r="X28" s="43"/>
      <c r="Y28" s="43"/>
      <c r="Z28" s="43"/>
    </row>
    <row r="29">
      <c r="A29" s="65" t="s">
        <v>166</v>
      </c>
      <c r="B29" s="128"/>
      <c r="C29" s="129" t="s">
        <v>167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168</v>
      </c>
      <c r="D30" s="118"/>
      <c r="E30" s="112">
        <v>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169</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174</v>
      </c>
      <c r="D36" s="132"/>
      <c r="E36" s="127">
        <f>sum(E30:E35)</f>
        <v>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175</v>
      </c>
      <c r="D37" s="136"/>
      <c r="E37" s="137">
        <f>E36+E28</f>
        <v>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COLOR OF CHANGE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177</v>
      </c>
      <c r="C3" s="145" t="s">
        <v>178</v>
      </c>
      <c r="D3" s="146">
        <f>'Expenses 2021'!C40</f>
        <v>0</v>
      </c>
      <c r="E3" s="147"/>
      <c r="F3" s="43"/>
      <c r="G3" s="43"/>
      <c r="H3" s="43"/>
      <c r="I3" s="43"/>
      <c r="J3" s="43"/>
      <c r="K3" s="43"/>
      <c r="L3" s="43"/>
      <c r="M3" s="43"/>
      <c r="N3" s="43"/>
      <c r="O3" s="43"/>
      <c r="P3" s="43"/>
      <c r="Q3" s="43"/>
      <c r="R3" s="43"/>
      <c r="S3" s="43"/>
      <c r="T3" s="43"/>
      <c r="U3" s="43"/>
      <c r="V3" s="43"/>
      <c r="W3" s="43"/>
      <c r="X3" s="43"/>
      <c r="Y3" s="43"/>
    </row>
    <row r="4">
      <c r="A4" s="139"/>
      <c r="B4" s="49"/>
      <c r="C4" s="145" t="s">
        <v>179</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180</v>
      </c>
      <c r="D5" s="146">
        <f>D3-D4</f>
        <v>0</v>
      </c>
      <c r="E5" s="147"/>
      <c r="F5" s="43"/>
      <c r="G5" s="43"/>
      <c r="H5" s="43"/>
      <c r="I5" s="43"/>
      <c r="J5" s="43"/>
      <c r="K5" s="43"/>
      <c r="L5" s="43"/>
      <c r="M5" s="43"/>
      <c r="N5" s="43"/>
      <c r="O5" s="43"/>
      <c r="P5" s="43"/>
      <c r="Q5" s="43"/>
      <c r="R5" s="43"/>
      <c r="S5" s="43"/>
      <c r="T5" s="43"/>
      <c r="U5" s="43"/>
      <c r="V5" s="43"/>
      <c r="W5" s="43"/>
      <c r="X5" s="43"/>
      <c r="Y5" s="43"/>
    </row>
    <row r="6">
      <c r="A6" s="139"/>
      <c r="B6" s="49"/>
      <c r="C6" s="145" t="s">
        <v>181</v>
      </c>
      <c r="D6" s="146">
        <f>D5/12</f>
        <v>0</v>
      </c>
      <c r="E6" s="147"/>
      <c r="F6" s="43"/>
      <c r="G6" s="43"/>
      <c r="H6" s="43"/>
      <c r="I6" s="43"/>
      <c r="J6" s="43"/>
      <c r="K6" s="43"/>
      <c r="L6" s="43"/>
      <c r="M6" s="43"/>
      <c r="N6" s="43"/>
      <c r="O6" s="43"/>
      <c r="P6" s="43"/>
      <c r="Q6" s="43"/>
      <c r="R6" s="43"/>
      <c r="S6" s="43"/>
      <c r="T6" s="43"/>
      <c r="U6" s="43"/>
      <c r="V6" s="43"/>
      <c r="W6" s="43"/>
      <c r="X6" s="43"/>
      <c r="Y6" s="43"/>
    </row>
    <row r="7">
      <c r="A7" s="139"/>
      <c r="B7" s="49"/>
      <c r="C7" s="145" t="s">
        <v>182</v>
      </c>
      <c r="D7" s="75">
        <f>'Balance Sheet 2021'!E2+'Balance Sheet 2021'!E3</f>
        <v>0</v>
      </c>
      <c r="E7" s="147"/>
      <c r="F7" s="43"/>
      <c r="G7" s="43"/>
      <c r="H7" s="43"/>
      <c r="I7" s="43"/>
      <c r="J7" s="43"/>
      <c r="K7" s="43"/>
      <c r="L7" s="43"/>
      <c r="M7" s="43"/>
      <c r="N7" s="43"/>
      <c r="O7" s="43"/>
      <c r="P7" s="43"/>
      <c r="Q7" s="43"/>
      <c r="R7" s="43"/>
      <c r="S7" s="43"/>
      <c r="T7" s="43"/>
      <c r="U7" s="43"/>
      <c r="V7" s="43"/>
      <c r="W7" s="43"/>
      <c r="X7" s="43"/>
      <c r="Y7" s="43"/>
    </row>
    <row r="8">
      <c r="A8" s="139"/>
      <c r="B8" s="49"/>
      <c r="C8" s="148" t="s">
        <v>176</v>
      </c>
      <c r="D8" s="149">
        <v>0.0</v>
      </c>
      <c r="E8" s="150" t="s">
        <v>183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185</v>
      </c>
      <c r="C11" s="145" t="s">
        <v>186</v>
      </c>
      <c r="D11" s="75">
        <f>'Balance Sheet 2021'!E30</f>
        <v>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187</v>
      </c>
      <c r="D12" s="75">
        <f>'Expenses 2021'!C40</f>
        <v>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188</v>
      </c>
      <c r="D13" s="146">
        <f>D12/12</f>
        <v>0</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184</v>
      </c>
      <c r="D14" s="149">
        <v>0.0</v>
      </c>
      <c r="E14" s="150" t="s">
        <v>183</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189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190</v>
      </c>
      <c r="C17" s="145" t="s">
        <v>191</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187</v>
      </c>
      <c r="D18" s="75">
        <f>'Expenses 2021'!C40</f>
        <v>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188</v>
      </c>
      <c r="D19" s="146">
        <f>D18/12</f>
        <v>0</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192</v>
      </c>
      <c r="D20" s="149">
        <v>0.0</v>
      </c>
      <c r="E20" s="150" t="s">
        <v>183</v>
      </c>
      <c r="F20" s="43"/>
      <c r="G20" s="43"/>
      <c r="H20" s="43"/>
      <c r="I20" s="43"/>
      <c r="J20" s="43"/>
      <c r="K20" s="43"/>
      <c r="L20" s="43"/>
      <c r="M20" s="43"/>
      <c r="N20" s="43"/>
      <c r="O20" s="43"/>
      <c r="P20" s="43"/>
      <c r="Q20" s="43"/>
      <c r="R20" s="43"/>
      <c r="S20" s="43"/>
      <c r="T20" s="43"/>
      <c r="U20" s="43"/>
      <c r="V20" s="43"/>
      <c r="W20" s="43"/>
      <c r="X20" s="43"/>
      <c r="Y20" s="43"/>
    </row>
    <row r="21">
      <c r="A21" s="139"/>
      <c r="B21" s="49"/>
      <c r="C21" s="154" t="s">
        <v>193</v>
      </c>
      <c r="D21" s="155">
        <f>D20+D8</f>
        <v>0</v>
      </c>
      <c r="E21" s="156" t="s">
        <v>183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195</v>
      </c>
      <c r="C24" s="160"/>
      <c r="D24" s="161">
        <f>max('Revenues 2021'!E2:E7,'Revenues 2021'!F10:F15)</f>
        <v>0</v>
      </c>
      <c r="E24" s="162" t="s">
        <v>196</v>
      </c>
      <c r="F24" s="43"/>
      <c r="G24" s="43"/>
      <c r="H24" s="43"/>
      <c r="I24" s="43"/>
      <c r="J24" s="43"/>
      <c r="K24" s="43"/>
      <c r="L24" s="43"/>
      <c r="M24" s="43"/>
      <c r="N24" s="43"/>
      <c r="O24" s="43"/>
      <c r="P24" s="43"/>
      <c r="Q24" s="43"/>
      <c r="R24" s="43"/>
      <c r="S24" s="43"/>
      <c r="T24" s="43"/>
      <c r="U24" s="43"/>
      <c r="V24" s="43"/>
      <c r="W24" s="43"/>
      <c r="X24" s="43"/>
      <c r="Y24" s="43"/>
    </row>
    <row r="25">
      <c r="A25" s="139"/>
      <c r="B25" s="49"/>
      <c r="C25" s="145" t="s">
        <v>197</v>
      </c>
      <c r="D25" s="146">
        <f>'Revenues 2021'!F44</f>
        <v>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194</v>
      </c>
      <c r="D26" s="163">
        <v>0.0</v>
      </c>
      <c r="E26" s="150" t="s">
        <v>198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199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200</v>
      </c>
      <c r="C29" s="145" t="s">
        <v>201</v>
      </c>
      <c r="D29" s="75">
        <f>SUM('Expenses 2021'!C7:C9)</f>
        <v>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202</v>
      </c>
      <c r="D30" s="75">
        <f>SUM('Expenses 2021'!C10:C12)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203</v>
      </c>
      <c r="D31" s="75">
        <f>sum(D29:D30)</f>
        <v>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178</v>
      </c>
      <c r="D32" s="75">
        <f>'Expenses 2021'!C40</f>
        <v>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204</v>
      </c>
      <c r="D33" s="163">
        <v>0.0</v>
      </c>
      <c r="E33" s="150" t="s">
        <v>205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207</v>
      </c>
      <c r="C36" s="145" t="s">
        <v>208</v>
      </c>
      <c r="D36" s="75">
        <f>SUM('Expenses 2021'!C10:C11)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201</v>
      </c>
      <c r="D37" s="75">
        <f>SUM('Expenses 2021'!C7:C9)</f>
        <v>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206</v>
      </c>
      <c r="D38" s="163">
        <v>0.0</v>
      </c>
      <c r="E38" s="150" t="s">
        <v>209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211</v>
      </c>
      <c r="C41" s="148" t="s">
        <v>212</v>
      </c>
      <c r="D41" s="75">
        <f>'Expenses 2021'!D40</f>
        <v>0</v>
      </c>
      <c r="E41" s="165">
        <v>0.0</v>
      </c>
      <c r="F41" s="43"/>
      <c r="G41" s="43"/>
      <c r="H41" s="43"/>
      <c r="I41" s="43"/>
      <c r="J41" s="43"/>
      <c r="K41" s="43"/>
      <c r="L41" s="43"/>
      <c r="M41" s="43"/>
      <c r="N41" s="43"/>
      <c r="O41" s="43"/>
      <c r="P41" s="43"/>
      <c r="Q41" s="43"/>
      <c r="R41" s="43"/>
      <c r="S41" s="43"/>
      <c r="T41" s="43"/>
      <c r="U41" s="43"/>
      <c r="V41" s="43"/>
      <c r="W41" s="43"/>
      <c r="X41" s="43"/>
      <c r="Y41" s="43"/>
    </row>
    <row r="42">
      <c r="A42" s="139"/>
      <c r="B42" s="49"/>
      <c r="C42" s="148" t="s">
        <v>213</v>
      </c>
      <c r="D42" s="146">
        <f>'Expenses 2021'!E40</f>
        <v>0</v>
      </c>
      <c r="E42" s="165">
        <v>0.0</v>
      </c>
      <c r="F42" s="43"/>
      <c r="G42" s="43"/>
      <c r="H42" s="43"/>
      <c r="I42" s="43"/>
      <c r="J42" s="43"/>
      <c r="K42" s="43"/>
      <c r="L42" s="43"/>
      <c r="M42" s="43"/>
      <c r="N42" s="43"/>
      <c r="O42" s="43"/>
      <c r="P42" s="43"/>
      <c r="Q42" s="43"/>
      <c r="R42" s="43"/>
      <c r="S42" s="43"/>
      <c r="T42" s="43"/>
      <c r="U42" s="43"/>
      <c r="V42" s="43"/>
      <c r="W42" s="43"/>
      <c r="X42" s="43"/>
      <c r="Y42" s="43"/>
    </row>
    <row r="43">
      <c r="A43" s="139"/>
      <c r="B43" s="49"/>
      <c r="C43" s="148" t="s">
        <v>214</v>
      </c>
      <c r="D43" s="146">
        <f>'Expenses 2021'!F40</f>
        <v>0</v>
      </c>
      <c r="E43" s="165">
        <v>0.0</v>
      </c>
      <c r="F43" s="43"/>
      <c r="G43" s="43"/>
      <c r="H43" s="43"/>
      <c r="I43" s="43"/>
      <c r="J43" s="43"/>
      <c r="K43" s="43"/>
      <c r="L43" s="43"/>
      <c r="M43" s="43"/>
      <c r="N43" s="43"/>
      <c r="O43" s="43"/>
      <c r="P43" s="43"/>
      <c r="Q43" s="43"/>
      <c r="R43" s="43"/>
      <c r="S43" s="43"/>
      <c r="T43" s="43"/>
      <c r="U43" s="43"/>
      <c r="V43" s="43"/>
      <c r="W43" s="43"/>
      <c r="X43" s="43"/>
      <c r="Y43" s="43"/>
    </row>
    <row r="44">
      <c r="A44" s="139"/>
      <c r="B44" s="49"/>
      <c r="C44" s="145" t="s">
        <v>178</v>
      </c>
      <c r="D44" s="146">
        <f>sum(D41:D43)</f>
        <v>0</v>
      </c>
      <c r="E44" s="165">
        <v>0.0</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216</v>
      </c>
      <c r="C47" s="145" t="s">
        <v>217</v>
      </c>
      <c r="D47" s="146">
        <f>'Revenues 2021'!F9</f>
        <v>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218</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219</v>
      </c>
      <c r="D49" s="166" t="str">
        <f>if(D48=0, "$0",D47/D48)</f>
        <v>$0</v>
      </c>
      <c r="E49" s="150" t="s">
        <v>220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222</v>
      </c>
      <c r="C52" s="145" t="s">
        <v>223</v>
      </c>
      <c r="D52" s="146">
        <f>sum('Balance Sheet 2021'!E2:E10)</f>
        <v>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224</v>
      </c>
      <c r="D53" s="146">
        <f>sum('Balance Sheet 2021'!E19:E22)</f>
        <v>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225</v>
      </c>
      <c r="D54" s="168">
        <v>0.0</v>
      </c>
      <c r="E54" s="150" t="s">
        <v>226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228</v>
      </c>
      <c r="C57" s="145" t="s">
        <v>229</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230</v>
      </c>
      <c r="D58" s="146">
        <f>'Balance Sheet 2021'!E18</f>
        <v>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231</v>
      </c>
      <c r="D59" s="169">
        <v>0.0</v>
      </c>
      <c r="E59" s="150" t="s">
        <v>232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COLOR OF CHANGE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3938995.0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3938995</v>
      </c>
      <c r="G9" s="58"/>
      <c r="H9" s="58"/>
      <c r="I9" s="58"/>
      <c r="J9" s="58"/>
      <c r="K9" s="58"/>
      <c r="L9" s="58"/>
      <c r="M9" s="58"/>
      <c r="N9" s="58"/>
      <c r="O9" s="58"/>
      <c r="P9" s="58"/>
      <c r="Q9" s="58"/>
      <c r="R9" s="58"/>
      <c r="S9" s="58"/>
      <c r="T9" s="58"/>
      <c r="U9" s="58"/>
      <c r="V9" s="58"/>
      <c r="W9" s="58"/>
      <c r="X9" s="58"/>
      <c r="Y9" s="58"/>
      <c r="Z9" s="58"/>
    </row>
    <row r="10">
      <c r="A10" s="44" t="s">
        <v>62</v>
      </c>
      <c r="B10" s="59" t="s">
        <v>63</v>
      </c>
      <c r="C10" s="60" t="s">
        <v>233</v>
      </c>
      <c r="D10" s="15"/>
      <c r="E10" s="15"/>
      <c r="F10" s="48">
        <v>67050.0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67050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9960.0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234</v>
      </c>
      <c r="D26" s="50">
        <v>0.0</v>
      </c>
      <c r="E26" s="50">
        <v>160.0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160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160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235</v>
      </c>
      <c r="D39" s="74"/>
      <c r="E39" s="48">
        <v>7800.0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7800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4023965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COLOR OF CHANGE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4000</v>
      </c>
      <c r="D3" s="99">
        <v>4000.0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1344165</v>
      </c>
      <c r="D7" s="99">
        <v>647210.0</v>
      </c>
      <c r="E7" s="99">
        <v>616939.0</v>
      </c>
      <c r="F7" s="99">
        <v>80016.0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2687250</v>
      </c>
      <c r="D9" s="99">
        <v>1293642.0</v>
      </c>
      <c r="E9" s="99">
        <v>1233447.0</v>
      </c>
      <c r="F9" s="99">
        <v>160161.0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141665</v>
      </c>
      <c r="D10" s="99">
        <v>60973.0</v>
      </c>
      <c r="E10" s="99">
        <v>73850.0</v>
      </c>
      <c r="F10" s="99">
        <v>6842.0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429831</v>
      </c>
      <c r="D11" s="99">
        <v>216506.0</v>
      </c>
      <c r="E11" s="99">
        <v>186332.0</v>
      </c>
      <c r="F11" s="99">
        <v>26993.0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264997</v>
      </c>
      <c r="D12" s="99">
        <v>126045.0</v>
      </c>
      <c r="E12" s="99">
        <v>123490.0</v>
      </c>
      <c r="F12" s="99">
        <v>15462.0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155806</v>
      </c>
      <c r="D15" s="99">
        <v>0.0</v>
      </c>
      <c r="E15" s="99">
        <v>155806.0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29951</v>
      </c>
      <c r="D16" s="99">
        <v>0.0</v>
      </c>
      <c r="E16" s="99">
        <v>29951.0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3137639</v>
      </c>
      <c r="D20" s="99">
        <v>2000703.0</v>
      </c>
      <c r="E20" s="99">
        <v>1003340.0</v>
      </c>
      <c r="F20" s="99">
        <v>133596.0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512064</v>
      </c>
      <c r="D21" s="99">
        <v>466533.0</v>
      </c>
      <c r="E21" s="99">
        <v>45531.0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1087741</v>
      </c>
      <c r="D22" s="99">
        <v>763202.0</v>
      </c>
      <c r="E22" s="99">
        <v>315062.0</v>
      </c>
      <c r="F22" s="99">
        <v>9477.0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366473</v>
      </c>
      <c r="D23" s="99">
        <v>239260.0</v>
      </c>
      <c r="E23" s="99">
        <v>127213.0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916888</v>
      </c>
      <c r="D25" s="99">
        <v>507502.0</v>
      </c>
      <c r="E25" s="99">
        <v>352689.0</v>
      </c>
      <c r="F25" s="99">
        <v>56697.0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103885</v>
      </c>
      <c r="D26" s="99">
        <v>103885.0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7840</v>
      </c>
      <c r="D28" s="99">
        <v>1869.0</v>
      </c>
      <c r="E28" s="99">
        <v>5971.0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71022</v>
      </c>
      <c r="D31" s="99">
        <v>38830.0</v>
      </c>
      <c r="E31" s="99">
        <v>27909.0</v>
      </c>
      <c r="F31" s="99">
        <v>4283.0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37233</v>
      </c>
      <c r="D32" s="99">
        <v>14541.0</v>
      </c>
      <c r="E32" s="99">
        <v>21099.0</v>
      </c>
      <c r="F32" s="99">
        <v>1593.0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236</v>
      </c>
      <c r="C34" s="98">
        <f t="shared" si="1"/>
        <v>143010</v>
      </c>
      <c r="D34" s="99">
        <v>19406.0</v>
      </c>
      <c r="E34" s="99">
        <v>123604.0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237</v>
      </c>
      <c r="C35" s="98">
        <f t="shared" si="1"/>
        <v>81236</v>
      </c>
      <c r="D35" s="99">
        <v>0.0</v>
      </c>
      <c r="E35" s="99">
        <v>81236.0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238</v>
      </c>
      <c r="C36" s="98">
        <f t="shared" si="1"/>
        <v>69837</v>
      </c>
      <c r="D36" s="99">
        <v>68448.0</v>
      </c>
      <c r="E36" s="99">
        <v>1389.0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239</v>
      </c>
      <c r="C37" s="98">
        <f t="shared" si="1"/>
        <v>8662</v>
      </c>
      <c r="D37" s="99">
        <v>0.0</v>
      </c>
      <c r="E37" s="99">
        <v>8662.0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4">
        <f t="shared" ref="C40:F40" si="2">sum(C3:C39)</f>
        <v>11601195</v>
      </c>
      <c r="D40" s="104">
        <f t="shared" si="2"/>
        <v>6572555</v>
      </c>
      <c r="E40" s="104">
        <f t="shared" si="2"/>
        <v>4533520</v>
      </c>
      <c r="F40" s="104">
        <f t="shared" si="2"/>
        <v>495120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COLOR OF CHANGE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135</v>
      </c>
      <c r="B2" s="45">
        <v>1.0</v>
      </c>
      <c r="C2" s="46" t="s">
        <v>136</v>
      </c>
      <c r="D2" s="111"/>
      <c r="E2" s="112">
        <v>622211.0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1"/>
      <c r="E4" s="112">
        <v>2984731.0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1"/>
      <c r="E10" s="112">
        <v>147053.0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2">
        <v>1225006.0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2">
        <v>223071.0</v>
      </c>
      <c r="E12" s="109">
        <f>D11-D12</f>
        <v>1001935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3"/>
      <c r="E13" s="112">
        <v>319.0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3"/>
      <c r="E14" s="112">
        <v>1005014.0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3"/>
      <c r="E16" s="112">
        <v>3576203.0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3"/>
      <c r="E17" s="112">
        <v>1.4729809E7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4"/>
      <c r="E18" s="115">
        <f>sum(E2:E17)</f>
        <v>24067275</v>
      </c>
      <c r="F18" s="43"/>
      <c r="G18" s="43"/>
      <c r="H18" s="43"/>
      <c r="I18" s="43"/>
      <c r="J18" s="43"/>
      <c r="K18" s="43"/>
      <c r="L18" s="43"/>
      <c r="M18" s="43"/>
      <c r="N18" s="43"/>
      <c r="O18" s="43"/>
      <c r="P18" s="43"/>
      <c r="Q18" s="43"/>
      <c r="R18" s="43"/>
      <c r="S18" s="43"/>
      <c r="T18" s="43"/>
      <c r="U18" s="43"/>
      <c r="V18" s="43"/>
      <c r="W18" s="43"/>
      <c r="X18" s="43"/>
      <c r="Y18" s="43"/>
      <c r="Z18" s="43"/>
    </row>
    <row r="19">
      <c r="A19" s="44" t="s">
        <v>155</v>
      </c>
      <c r="B19" s="116">
        <v>17.0</v>
      </c>
      <c r="C19" s="117" t="s">
        <v>156</v>
      </c>
      <c r="D19" s="118"/>
      <c r="E19" s="112">
        <v>1975554.0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158</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159</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162</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163</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164</v>
      </c>
      <c r="D27" s="118"/>
      <c r="E27" s="119">
        <v>4582000.0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165</v>
      </c>
      <c r="D28" s="126"/>
      <c r="E28" s="127">
        <f>sum(E19:E27)</f>
        <v>6557554</v>
      </c>
      <c r="F28" s="43"/>
      <c r="G28" s="43"/>
      <c r="H28" s="43"/>
      <c r="I28" s="43"/>
      <c r="J28" s="43"/>
      <c r="K28" s="43"/>
      <c r="L28" s="43"/>
      <c r="M28" s="43"/>
      <c r="N28" s="43"/>
      <c r="O28" s="43"/>
      <c r="P28" s="43"/>
      <c r="Q28" s="43"/>
      <c r="R28" s="43"/>
      <c r="S28" s="43"/>
      <c r="T28" s="43"/>
      <c r="U28" s="43"/>
      <c r="V28" s="43"/>
      <c r="W28" s="43"/>
      <c r="X28" s="43"/>
      <c r="Y28" s="43"/>
      <c r="Z28" s="43"/>
    </row>
    <row r="29">
      <c r="A29" s="65" t="s">
        <v>166</v>
      </c>
      <c r="B29" s="128"/>
      <c r="C29" s="129" t="s">
        <v>167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168</v>
      </c>
      <c r="D30" s="118"/>
      <c r="E30" s="112">
        <v>1.4709721E7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169</v>
      </c>
      <c r="D31" s="118"/>
      <c r="E31" s="112">
        <v>2800000.0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174</v>
      </c>
      <c r="D36" s="132"/>
      <c r="E36" s="127">
        <f>sum(E30:E35)</f>
        <v>17509721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175</v>
      </c>
      <c r="D37" s="136"/>
      <c r="E37" s="137">
        <f>E36+E28</f>
        <v>24067275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