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<sst xmlns="http://schemas.openxmlformats.org/spreadsheetml/2006/main" count="882" uniqueCount="256">
  <si>
    <t>ALTAMED HEALTH SCIENCES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</si>
  <si>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</si>
  <si>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</si>
  <si>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</si>
  <si>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</si>
  <si>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</si>
  <si>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</si>
  <si>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</si>
  <si>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</si>
  <si>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</si>
  <si>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</si>
  <si>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</si>
  <si>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</si>
  <si>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</si>
  <si>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</si>
  <si>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</si>
  <si>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</si>
  <si>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</si>
  <si>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</si>
  <si>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</si>
  <si>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</si>
  <si>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</si>
  <si>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</si>
  <si>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</si>
  <si>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</si>
  <si>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</si>
  <si>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</si>
  <si>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</si>
  <si>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</si>
  <si>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</si>
  <si>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</si>
  <si>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</si>
  <si>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</si>
  <si>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</si>
  <si>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</si>
  <si>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</si>
  <si>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</si>
  <si>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</si>
  <si>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</si>
  <si>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</si>
  <si>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</si>
  <si>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</si>
  <si>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</si>
  <si>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</si>
  <si>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</si>
  <si>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</si>
  <si>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</si>
  <si>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</si>
  <si>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</si>
  <si>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</si>
  <si>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</si>
  <si>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</si>
  <si>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</si>
  <si>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</si>
  <si>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</si>
  <si>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</si>
  <si>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</si>
  <si>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</si>
  <si>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</si>
  <si>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</si>
  <si>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</si>
  <si>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</si>
  <si>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</si>
  <si>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</si>
  <si>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MANAGED CARE CONTRACTS</t>
  </si>
  <si>
    <t>NET PATIENT SERVICES</t>
  </si>
  <si>
    <t>PHARMACY REVENNUE</t>
  </si>
  <si>
    <t>WELLNESS INCENTIVES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</si>
  <si>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</si>
  <si>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</si>
  <si>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</si>
  <si>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</si>
  <si>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</si>
  <si>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</si>
  <si>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</si>
  <si>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</si>
  <si>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</si>
  <si>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</si>
  <si>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</si>
  <si>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</si>
  <si>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</si>
  <si>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</si>
  <si>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</si>
  <si>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</si>
  <si>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</si>
  <si>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</si>
  <si>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</si>
  <si>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</si>
  <si>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</si>
  <si>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</si>
  <si>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</si>
  <si>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</si>
  <si>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</si>
  <si>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</si>
  <si>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</si>
  <si>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</si>
  <si>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</si>
  <si>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</si>
  <si>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</si>
  <si>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</si>
  <si>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ADMINISTRATIVE SUPPORT</t>
  </si>
  <si>
    <t>MANAGEMENT SERVICES</t>
  </si>
  <si>
    <t>CONTRACT SERVICES</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</si>
  <si>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</si>
  <si>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</si>
  <si>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</si>
  <si>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</si>
  <si>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</si>
  <si>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</si>
  <si>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</si>
  <si>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</si>
  <si>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</si>
  <si>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</si>
  <si>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</si>
  <si>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</si>
  <si>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</si>
  <si>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</si>
  <si>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</si>
  <si>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</si>
  <si>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</si>
  <si>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</si>
  <si>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</si>
  <si>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</si>
  <si>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</si>
  <si>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</si>
  <si>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</si>
  <si>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</si>
  <si>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</si>
  <si>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</si>
  <si>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</si>
  <si>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</si>
  <si>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</si>
  <si>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</si>
  <si>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</si>
  <si>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</si>
  <si>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</si>
  <si>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</si>
  <si>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</si>
  <si>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</si>
  <si>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PHARMACEUTICALS</t>
  </si>
  <si>
    <t>MEDICAL SUPPLIES</t>
  </si>
  <si>
    <t>PATIENT TRANSPORTATION</t>
  </si>
  <si>
    <t>STAFF DEVELOPMENT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</si>
  <si>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</si>
  <si>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</si>
  <si>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</si>
  <si>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</si>
  <si>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</si>
  <si>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</si>
  <si>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</si>
  <si>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</si>
  <si>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</si>
  <si>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</si>
  <si>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</si>
  <si>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</si>
  <si>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</si>
  <si>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</si>
  <si>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</si>
  <si>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</si>
  <si>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</si>
  <si>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</si>
  <si>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</si>
  <si>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</si>
  <si>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</si>
  <si>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</si>
  <si>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</si>
  <si>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</si>
  <si>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</si>
  <si>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</si>
  <si>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</si>
  <si>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</si>
  <si>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</si>
  <si>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</si>
  <si>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</si>
  <si>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</si>
  <si>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</si>
  <si>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</si>
  <si>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</si>
  <si>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</si>
  <si>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</si>
  <si>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</si>
  <si>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</si>
  <si>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</si>
  <si>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</si>
  <si>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</si>
  <si>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</si>
  <si>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</si>
  <si>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</si>
  <si>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</si>
  <si>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</si>
  <si>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</si>
  <si>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</si>
  <si>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</si>
  <si>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</si>
  <si>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</si>
  <si>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</si>
  <si>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</si>
  <si>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</si>
  <si>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</si>
  <si>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</si>
  <si>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</si>
  <si>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</si>
  <si>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</si>
  <si>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</si>
  <si>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</si>
  <si>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</si>
  <si>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</si>
  <si>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</si>
  <si>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</si>
  <si>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</si>
  <si>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</si>
  <si>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</si>
  <si>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</si>
  <si>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</si>
  <si>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</si>
  <si>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</si>
  <si>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</si>
  <si>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</si>
  <si>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</si>
  <si>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</si>
  <si>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</si>
  <si>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</si>
  <si>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</si>
  <si>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</si>
  <si>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</si>
  <si>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</si>
  <si>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</si>
  <si>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</si>
  <si>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</si>
  <si>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</si>
  <si>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</si>
  <si>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</si>
  <si>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</si>
  <si>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</si>
  <si>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</si>
  <si>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</si>
  <si>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</si>
  <si>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</si>
  <si>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</si>
  <si>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</si>
  <si>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</si>
  <si>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</si>
  <si>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</si>
  <si>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</si>
  <si>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ADMINISTRATIVE EXPENSES</t>
  </si>
  <si>
    <t xml:space="preserve"> MISCELLANEOUS EXPENSES</t>
  </si>
  <si>
    <r>
      <rPr>
        <rFont val="Roboto"/>
        <b/>
        <color rgb="FF000000"/>
        <sz val="10.0"/>
      </rPr>
      <t xml:space="preserve">Program Expenses </t>
    </r>
    <r>
      <rPr>
        <rFont val="Roboto"/>
        <b/>
        <i/>
        <color rgb="FF000000"/>
        <sz val="10.0"/>
      </rPr>
      <t xml:space="preserve">(Program Efficiency Ratio) </t>
    </r>
  </si>
  <si>
    <t>OTHER OPERATING REVENUE</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</si>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</sst>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ALTAMED HEALTH SCIENCES</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2023'!C40</f>
        <v>1392162287</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2023'!C31</f>
        <v>31173446</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1360988841</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113415736.8</v>
      </c>
      <c r="E6" s="146"/>
      <c r="F6" s="43"/>
      <c r="G6" s="43"/>
      <c r="H6" s="43"/>
      <c r="I6" s="43"/>
      <c r="J6" s="43"/>
      <c r="K6" s="43"/>
      <c r="L6" s="43"/>
      <c r="M6" s="43"/>
      <c r="N6" s="43"/>
      <c r="O6" s="43"/>
      <c r="P6" s="43"/>
      <c r="Q6" s="43"/>
      <c r="R6" s="43"/>
      <c r="S6" s="43"/>
      <c r="T6" s="43"/>
      <c r="U6" s="43"/>
      <c r="V6" s="43"/>
      <c r="W6" s="43"/>
      <c r="X6" s="43"/>
      <c r="Y6" s="43"/>
    </row>
    <row r="7">
      <c r="A7" s="138"/>
      <c r="B7" s="49"/>
      <c r="C7" s="144" t="s">
        <v>192</v>
      </c>
      <c r="D7" s="75">
        <f>'Balance Sheet 2023'!E2+'Balance Sheet 2023'!E3</f>
        <v>59865953</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0.5278452066</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5">
        <f>'Balance Sheet 2023'!E30</f>
        <v>913528500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5">
        <f>'Expenses 2023'!C40</f>
        <v>1392162287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116013523.9</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7.874327657</v>
      </c>
      <c r="E14" s="149" t="s">
        <v>193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5">
        <f>sum('Balance Sheet 2023'!E13:E15)</f>
        <v>656469040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5">
        <f>'Expenses 2023'!C40</f>
        <v>1392162287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116013523.9</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5.658556157</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6.186401363</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2023'!E2:E7,'Revenues 2023'!F10:F15)</f>
        <v>832389811</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2023'!F44</f>
        <v>1480779622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0.5621294341</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5">
        <f>SUM('Expenses 2023'!C7:C9)</f>
        <v>474277998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5">
        <f>SUM('Expenses 2023'!C10:C12)</f>
        <v>99511653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5">
        <f>sum(D29:D30)</f>
        <v>573789651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5">
        <f>'Expenses 2023'!C40</f>
        <v>1392162287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0.4121571575</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5">
        <f>SUM('Expenses 2023'!C10:C11)</f>
        <v>64863797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5">
        <f>SUM('Expenses 2023'!C7:C9)</f>
        <v>474277998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0.1367632428</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246</v>
      </c>
      <c r="D41" s="75">
        <f>'Expenses 2023'!D40</f>
        <v>1223496704</v>
      </c>
      <c r="E41" s="164">
        <f t="shared" ref="E41:E44" si="1">D41/$D$44</f>
        <v>0.8788463209</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2023'!E40</f>
        <v>163778728</v>
      </c>
      <c r="E42" s="164">
        <f t="shared" si="1"/>
        <v>0.1176434167</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2023'!F40</f>
        <v>4886855</v>
      </c>
      <c r="E43" s="164">
        <f t="shared" si="1"/>
        <v>0.00351026245</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1392162287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2023'!F9</f>
        <v>66923695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2023'!F40</f>
        <v>4886855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if(D48=0, "$0",D47/D48)</f>
        <v>13.69463489</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2023'!E2:E10)</f>
        <v>264561877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2023'!E19:E22)</f>
        <v>323921205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0.8167476316</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2023'!E25:E26)</f>
        <v>42072023</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2023'!E18</f>
        <v>1519511621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0.02768785866</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ALTAMED HEALTH SCIENCES</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1474643.0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3.7904541E7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1.9433543E7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45442.0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58812727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9.17460286E8</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3.78274651E8</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1.23427954E8</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247</v>
      </c>
      <c r="D13" s="61"/>
      <c r="E13" s="61"/>
      <c r="F13" s="62">
        <v>4198022.0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1423360913</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3.5816834E7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248</v>
      </c>
      <c r="D26" s="50">
        <v>8.2528084E7</v>
      </c>
      <c r="E26" s="50">
        <v>19306.0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7.9406892E7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3121192</v>
      </c>
      <c r="E28" s="75">
        <f t="shared" si="2"/>
        <v>19306</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3140498</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820450.0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874923.0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-54473</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t="s">
        <v>101</v>
      </c>
      <c r="D39" s="74"/>
      <c r="E39" s="48">
        <v>1.19150564E8</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100</v>
      </c>
      <c r="D40" s="74"/>
      <c r="E40" s="48">
        <v>7.8505682E7</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102</v>
      </c>
      <c r="D41" s="74"/>
      <c r="E41" s="48">
        <v>1318211.0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198974457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1720050956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ALTAMED HEALTH SCIENCES</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3318922</v>
      </c>
      <c r="D3" s="99">
        <v>3318922.0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7953014</v>
      </c>
      <c r="D7" s="99">
        <v>6092877.0</v>
      </c>
      <c r="E7" s="99">
        <v>1859300.0</v>
      </c>
      <c r="F7" s="99">
        <v>837.0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569154584</v>
      </c>
      <c r="D9" s="99">
        <v>4.34381445E8</v>
      </c>
      <c r="E9" s="99">
        <v>1.34712265E8</v>
      </c>
      <c r="F9" s="99">
        <v>60874.0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380584</v>
      </c>
      <c r="D10" s="99">
        <v>328343.0</v>
      </c>
      <c r="E10" s="99">
        <v>52222.0</v>
      </c>
      <c r="F10" s="99">
        <v>19.0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84675409</v>
      </c>
      <c r="D11" s="99">
        <v>7.30525E7</v>
      </c>
      <c r="E11" s="99">
        <v>1.1618708E7</v>
      </c>
      <c r="F11" s="99">
        <v>4201.0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39073581</v>
      </c>
      <c r="D12" s="99">
        <v>3.3710174E7</v>
      </c>
      <c r="E12" s="99">
        <v>5361468.0</v>
      </c>
      <c r="F12" s="99">
        <v>1939.0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69104116</v>
      </c>
      <c r="D14" s="99">
        <v>6.5895716E7</v>
      </c>
      <c r="E14" s="99">
        <v>3208400.0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2789445</v>
      </c>
      <c r="D15" s="99">
        <v>2659935.0</v>
      </c>
      <c r="E15" s="99">
        <v>129510.0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135602</v>
      </c>
      <c r="D16" s="99">
        <v>129306.0</v>
      </c>
      <c r="E16" s="99">
        <v>6296.0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586929</v>
      </c>
      <c r="D17" s="99">
        <v>586929.0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742905</v>
      </c>
      <c r="D19" s="99">
        <v>0.0</v>
      </c>
      <c r="E19" s="99">
        <v>742905.0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536725082</v>
      </c>
      <c r="D20" s="99">
        <v>5.30161282E8</v>
      </c>
      <c r="E20" s="99">
        <v>6563800.0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8337545</v>
      </c>
      <c r="D21" s="99">
        <v>6274745.0</v>
      </c>
      <c r="E21" s="99">
        <v>44670.0</v>
      </c>
      <c r="F21" s="99">
        <v>2018130.0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40255288</v>
      </c>
      <c r="D22" s="99">
        <v>2.9906912E7</v>
      </c>
      <c r="E22" s="99">
        <v>1.0348376E7</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3323596</v>
      </c>
      <c r="D23" s="99">
        <v>2260702.0</v>
      </c>
      <c r="E23" s="99">
        <v>1062894.0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36942234</v>
      </c>
      <c r="D25" s="99">
        <v>3.0755272E7</v>
      </c>
      <c r="E25" s="99">
        <v>6186962.0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5143049</v>
      </c>
      <c r="D29" s="99">
        <v>5141155.0</v>
      </c>
      <c r="E29" s="99">
        <v>1894.0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34931846</v>
      </c>
      <c r="D31" s="99">
        <v>1.9942058E7</v>
      </c>
      <c r="E31" s="99">
        <v>1.4989788E7</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6443451</v>
      </c>
      <c r="D32" s="99">
        <v>5771195.0</v>
      </c>
      <c r="E32" s="99">
        <v>672256.0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46"/>
      <c r="C34" s="98">
        <f t="shared" si="1"/>
        <v>134138409</v>
      </c>
      <c r="D34" s="99">
        <v>1.34138409E8</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19054168</v>
      </c>
      <c r="D35" s="99">
        <v>1.8169512E7</v>
      </c>
      <c r="E35" s="99">
        <v>884656.0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16351845</v>
      </c>
      <c r="D36" s="99">
        <v>1.2978157E7</v>
      </c>
      <c r="E36" s="99">
        <v>3373628.0</v>
      </c>
      <c r="F36" s="99">
        <v>60.0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11586225</v>
      </c>
      <c r="D37" s="99">
        <v>1.1586225E7</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20488967</v>
      </c>
      <c r="D38" s="99">
        <v>1.5604955E7</v>
      </c>
      <c r="E38" s="99">
        <v>2032318.0</v>
      </c>
      <c r="F38" s="99">
        <v>2851694.0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1651636796</v>
      </c>
      <c r="D40" s="103">
        <f t="shared" si="2"/>
        <v>1442846726</v>
      </c>
      <c r="E40" s="103">
        <f t="shared" si="2"/>
        <v>203852316</v>
      </c>
      <c r="F40" s="103">
        <f t="shared" si="2"/>
        <v>4937754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ALTAMED HEALTH SCIENCES</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6678755.0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2.0146151E7</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3.1725025E7</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1.5054514E8</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1">
        <v>3.4492015E7</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1540352.0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6186956.0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1.3106962E7</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6.75334335E8</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2.41761179E8</v>
      </c>
      <c r="E12" s="108">
        <f>D11-D12</f>
        <v>433573156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6.85159781E8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4.5168907E7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9503432.0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2.24947625E8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1662774257</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2.24104358E8</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3.5732894E7</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1.18075E8</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3.5212012E7</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2.38078144E8</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651202408</v>
      </c>
      <c r="F28" s="43"/>
      <c r="G28" s="43"/>
      <c r="H28" s="43"/>
      <c r="I28" s="43"/>
      <c r="J28" s="43"/>
      <c r="K28" s="43"/>
      <c r="L28" s="43"/>
      <c r="M28" s="43"/>
      <c r="N28" s="43"/>
      <c r="O28" s="43"/>
      <c r="P28" s="43"/>
      <c r="Q28" s="43"/>
      <c r="R28" s="43"/>
      <c r="S28" s="43"/>
      <c r="T28" s="43"/>
      <c r="U28" s="43"/>
      <c r="V28" s="43"/>
      <c r="W28" s="43"/>
      <c r="X28" s="43"/>
      <c r="Y28" s="43"/>
      <c r="Z28" s="43"/>
    </row>
    <row r="29">
      <c r="A29" s="65"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9.99302088E8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1.2269761E7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1011571849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1662774257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ALTAMED HEALTH SCIENCES</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2024'!C40</f>
        <v>1651636796</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2024'!C31</f>
        <v>34931846</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1616704950</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134725412.5</v>
      </c>
      <c r="E6" s="146"/>
      <c r="F6" s="43"/>
      <c r="G6" s="43"/>
      <c r="H6" s="43"/>
      <c r="I6" s="43"/>
      <c r="J6" s="43"/>
      <c r="K6" s="43"/>
      <c r="L6" s="43"/>
      <c r="M6" s="43"/>
      <c r="N6" s="43"/>
      <c r="O6" s="43"/>
      <c r="P6" s="43"/>
      <c r="Q6" s="43"/>
      <c r="R6" s="43"/>
      <c r="S6" s="43"/>
      <c r="T6" s="43"/>
      <c r="U6" s="43"/>
      <c r="V6" s="43"/>
      <c r="W6" s="43"/>
      <c r="X6" s="43"/>
      <c r="Y6" s="43"/>
    </row>
    <row r="7">
      <c r="A7" s="138"/>
      <c r="B7" s="49"/>
      <c r="C7" s="144" t="s">
        <v>192</v>
      </c>
      <c r="D7" s="75">
        <f>'Balance Sheet 2024'!E2+'Balance Sheet 2024'!E3</f>
        <v>26824906</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0.1991079894</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5">
        <f>'Balance Sheet 2024'!E30</f>
        <v>999302088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5">
        <f>'Expenses 2024'!C40</f>
        <v>1651636796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137636399.7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7.260449201</v>
      </c>
      <c r="E14" s="149" t="s">
        <v>193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5">
        <f>sum('Balance Sheet 2024'!E13:E15)</f>
        <v>730328688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5">
        <f>'Expenses 2024'!C40</f>
        <v>1651636796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137636399.7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5.306217612</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5.505325602</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2024'!E2:E7,'Revenues 2024'!F10:F15)</f>
        <v>917460286</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2024'!F44</f>
        <v>1720050956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0.533391341</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5">
        <f>SUM('Expenses 2024'!C7:C9)</f>
        <v>577107598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5">
        <f>SUM('Expenses 2024'!C10:C12)</f>
        <v>124129574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5">
        <f>sum(D29:D30)</f>
        <v>701237172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5">
        <f>'Expenses 2024'!C40</f>
        <v>1651636796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0.424571052</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5">
        <f>SUM('Expenses 2024'!C10:C11)</f>
        <v>85055993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5">
        <f>SUM('Expenses 2024'!C7:C9)</f>
        <v>577107598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0.1473832493</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249</v>
      </c>
      <c r="D41" s="75">
        <f>'Expenses 2024'!D40</f>
        <v>1442846726</v>
      </c>
      <c r="E41" s="164">
        <f t="shared" ref="E41:E44" si="1">D41/$D$44</f>
        <v>0.8735859661</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2024'!E40</f>
        <v>203852316</v>
      </c>
      <c r="E42" s="164">
        <f t="shared" si="1"/>
        <v>0.1234244215</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2024'!F40</f>
        <v>4937754</v>
      </c>
      <c r="E43" s="164">
        <f t="shared" si="1"/>
        <v>0.002989612493</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1651636796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2024'!F9</f>
        <v>58812727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2024'!F40</f>
        <v>4937754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if(D48=0, "$0",D47/D48)</f>
        <v>11.91082565</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2024'!E2:E10)</f>
        <v>264421356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2024'!E19:E22)</f>
        <v>377912252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0.6996898211</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2024'!E25:E26)</f>
        <v>35212012</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2024'!E18</f>
        <v>1662774257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0.02117666415</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ALTAMED HEALTH SCIENCES</v>
      </c>
      <c r="B1" s="2" t="s">
        <v>250</v>
      </c>
      <c r="C1" s="138"/>
      <c r="D1" s="138"/>
      <c r="E1" s="138"/>
      <c r="F1" s="139"/>
      <c r="G1" s="139"/>
      <c r="H1" s="139"/>
      <c r="I1" s="43"/>
      <c r="J1" s="43"/>
      <c r="K1" s="43"/>
      <c r="L1" s="43"/>
      <c r="M1" s="43"/>
      <c r="N1" s="43"/>
      <c r="O1" s="43"/>
      <c r="P1" s="43"/>
      <c r="Q1" s="43"/>
      <c r="R1" s="43"/>
      <c r="S1" s="43"/>
      <c r="T1" s="43"/>
      <c r="U1" s="43"/>
      <c r="V1" s="43"/>
      <c r="W1" s="43"/>
      <c r="X1" s="43"/>
      <c r="Y1" s="43"/>
    </row>
    <row r="2">
      <c r="A2" s="140" t="s">
        <v>186</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187</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8"/>
      <c r="B5" s="49"/>
      <c r="C5" s="147" t="s">
        <v>186</v>
      </c>
      <c r="D5" s="176">
        <f>'Ratios 2022'!D8</f>
        <v>1.435823044</v>
      </c>
      <c r="E5" s="176">
        <f>'Ratios 2023'!D8</f>
        <v>0.5278452066</v>
      </c>
      <c r="F5" s="176">
        <f>'Ratios 2024'!D8</f>
        <v>0.1991079894</v>
      </c>
      <c r="G5" s="176">
        <f>average(D5:F5)</f>
        <v>0.7209254134</v>
      </c>
      <c r="H5" s="149" t="s">
        <v>193</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194</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195</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8"/>
      <c r="B10" s="49"/>
      <c r="C10" s="147" t="s">
        <v>194</v>
      </c>
      <c r="D10" s="148">
        <f>'Ratios 2022'!D14</f>
        <v>8.279876474</v>
      </c>
      <c r="E10" s="148">
        <f>'Ratios 2023'!D14</f>
        <v>7.874327657</v>
      </c>
      <c r="F10" s="148">
        <f>'Ratios 2024'!D14</f>
        <v>7.260449201</v>
      </c>
      <c r="G10" s="176">
        <f>average(D10:F10)</f>
        <v>7.804884444</v>
      </c>
      <c r="H10" s="149" t="s">
        <v>193</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199</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200</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8"/>
      <c r="B15" s="49"/>
      <c r="C15" s="147" t="s">
        <v>202</v>
      </c>
      <c r="D15" s="179">
        <f>'Ratios 2022'!D20</f>
        <v>6.229999208</v>
      </c>
      <c r="E15" s="179">
        <f>'Ratios 2023'!D20</f>
        <v>5.658556157</v>
      </c>
      <c r="F15" s="179">
        <f>'Ratios 2024'!D20</f>
        <v>5.306217612</v>
      </c>
      <c r="G15" s="176">
        <f>average(D15:F15)</f>
        <v>5.731590992</v>
      </c>
      <c r="H15" s="149" t="s">
        <v>193</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204</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205</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8"/>
      <c r="B20" s="49"/>
      <c r="C20" s="147" t="s">
        <v>204</v>
      </c>
      <c r="D20" s="162">
        <f>'Ratios 2022'!D26</f>
        <v>0.5687339941</v>
      </c>
      <c r="E20" s="162">
        <f>'Ratios 2023'!D26</f>
        <v>0.5621294341</v>
      </c>
      <c r="F20" s="162">
        <f>'Ratios 2024'!D26</f>
        <v>0.533391341</v>
      </c>
      <c r="G20" s="180">
        <f>average(D20:F20)</f>
        <v>0.5547515897</v>
      </c>
      <c r="H20" s="149" t="s">
        <v>208</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209</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210</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8"/>
      <c r="B25" s="49"/>
      <c r="C25" s="147" t="s">
        <v>214</v>
      </c>
      <c r="D25" s="162">
        <f>'Ratios 2022'!D33</f>
        <v>0.3596688276</v>
      </c>
      <c r="E25" s="162">
        <f>'Ratios 2023'!D33</f>
        <v>0.4121571575</v>
      </c>
      <c r="F25" s="162">
        <f>'Ratios 2024'!D33</f>
        <v>0.424571052</v>
      </c>
      <c r="G25" s="180">
        <f>average(D25:F25)</f>
        <v>0.3987990124</v>
      </c>
      <c r="H25" s="149" t="s">
        <v>215</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216</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217</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8"/>
      <c r="B30" s="49"/>
      <c r="C30" s="147" t="s">
        <v>216</v>
      </c>
      <c r="D30" s="162">
        <f>'Ratios 2022'!D38</f>
        <v>0.1421157847</v>
      </c>
      <c r="E30" s="162">
        <f>'Ratios 2023'!D38</f>
        <v>0.1367632428</v>
      </c>
      <c r="F30" s="162">
        <f>'Ratios 2024'!D38</f>
        <v>0.1473832493</v>
      </c>
      <c r="G30" s="180">
        <f>average(D30:F30)</f>
        <v>0.1420874256</v>
      </c>
      <c r="H30" s="149" t="s">
        <v>219</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220</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221</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8"/>
      <c r="B35" s="49"/>
      <c r="C35" s="147" t="s">
        <v>255</v>
      </c>
      <c r="D35" s="162">
        <f>'Ratios 2022'!E41</f>
        <v>0.8930744938</v>
      </c>
      <c r="E35" s="162">
        <f>'Ratios 2023'!E41</f>
        <v>0.8788463209</v>
      </c>
      <c r="F35" s="162">
        <f>'Ratios 2024'!E41</f>
        <v>0.8735859661</v>
      </c>
      <c r="G35" s="180">
        <f t="shared" ref="G35:G37" si="1">average(D35:F35)</f>
        <v>0.8818355936</v>
      </c>
      <c r="H35" s="180"/>
      <c r="I35" s="43"/>
      <c r="J35" s="43"/>
      <c r="K35" s="43"/>
      <c r="L35" s="43"/>
      <c r="M35" s="43"/>
      <c r="N35" s="43"/>
      <c r="O35" s="43"/>
      <c r="P35" s="43"/>
      <c r="Q35" s="43"/>
      <c r="R35" s="43"/>
      <c r="S35" s="43"/>
      <c r="T35" s="43"/>
      <c r="U35" s="43"/>
      <c r="V35" s="43"/>
      <c r="W35" s="43"/>
      <c r="X35" s="43"/>
      <c r="Y35" s="43"/>
    </row>
    <row r="36">
      <c r="A36" s="138"/>
      <c r="B36" s="52"/>
      <c r="C36" s="147" t="s">
        <v>223</v>
      </c>
      <c r="D36" s="162">
        <f>'Ratios 2022'!E42</f>
        <v>0.1014153949</v>
      </c>
      <c r="E36" s="162">
        <f>'Ratios 2023'!E42</f>
        <v>0.1176434167</v>
      </c>
      <c r="F36" s="162">
        <f>'Ratios 2024'!E42</f>
        <v>0.1234244215</v>
      </c>
      <c r="G36" s="180">
        <f t="shared" si="1"/>
        <v>0.1141610777</v>
      </c>
      <c r="H36" s="180"/>
      <c r="I36" s="43"/>
      <c r="J36" s="43"/>
      <c r="K36" s="43"/>
      <c r="L36" s="43"/>
      <c r="M36" s="43"/>
      <c r="N36" s="43"/>
      <c r="O36" s="43"/>
      <c r="P36" s="43"/>
      <c r="Q36" s="43"/>
      <c r="R36" s="43"/>
      <c r="S36" s="43"/>
      <c r="T36" s="43"/>
      <c r="U36" s="43"/>
      <c r="V36" s="43"/>
      <c r="W36" s="43"/>
      <c r="X36" s="43"/>
      <c r="Y36" s="43"/>
    </row>
    <row r="37">
      <c r="A37" s="138"/>
      <c r="B37" s="181"/>
      <c r="C37" s="147" t="s">
        <v>224</v>
      </c>
      <c r="D37" s="162">
        <f>'Ratios 2022'!E43</f>
        <v>0.005510111301</v>
      </c>
      <c r="E37" s="162">
        <f>'Ratios 2023'!E43</f>
        <v>0.00351026245</v>
      </c>
      <c r="F37" s="162">
        <f>'Ratios 2024'!E43</f>
        <v>0.002989612493</v>
      </c>
      <c r="G37" s="180">
        <f t="shared" si="1"/>
        <v>0.004003328748</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225</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226</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8"/>
      <c r="B42" s="49"/>
      <c r="C42" s="147" t="s">
        <v>229</v>
      </c>
      <c r="D42" s="165">
        <f>'Ratios 2022'!D49</f>
        <v>11.73276201</v>
      </c>
      <c r="E42" s="165">
        <f>'Ratios 2023'!D49</f>
        <v>13.69463489</v>
      </c>
      <c r="F42" s="165">
        <f>'Ratios 2024'!D49</f>
        <v>11.91082565</v>
      </c>
      <c r="G42" s="182">
        <f>average(D42:F42)</f>
        <v>12.44607419</v>
      </c>
      <c r="H42" s="149" t="s">
        <v>230</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231</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232</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8"/>
      <c r="B47" s="49"/>
      <c r="C47" s="147" t="s">
        <v>235</v>
      </c>
      <c r="D47" s="148">
        <f>'Ratios 2022'!D54</f>
        <v>0.8494748347</v>
      </c>
      <c r="E47" s="148">
        <f>'Ratios 2023'!D54</f>
        <v>0.8167476316</v>
      </c>
      <c r="F47" s="148">
        <f>'Ratios 2024'!D54</f>
        <v>0.6996898211</v>
      </c>
      <c r="G47" s="176">
        <f>average(D47:F47)</f>
        <v>0.7886374291</v>
      </c>
      <c r="H47" s="149" t="s">
        <v>236</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237</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238</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8"/>
      <c r="B52" s="49"/>
      <c r="C52" s="147" t="s">
        <v>241</v>
      </c>
      <c r="D52" s="183">
        <f>'Ratios 2022'!D59</f>
        <v>0.03869413226</v>
      </c>
      <c r="E52" s="183">
        <f>'Ratios 2023'!D59</f>
        <v>0.02768785866</v>
      </c>
      <c r="F52" s="183">
        <f>'Ratios 2024'!D59</f>
        <v>0.02117666415</v>
      </c>
      <c r="G52" s="184">
        <f>average(D52:F52)</f>
        <v>0.02918621836</v>
      </c>
      <c r="H52" s="149" t="s">
        <v>242</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ALTAMED HEALTH SCIENCES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ALTAMED HEALTH SCIENCES</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51146.0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5.5119819E7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1.6835694E7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170016.0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72006659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7.1073442E8</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2.55558427E8</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7.5184548E7</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695824.0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1042173219</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1.9435126E7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1.338007E8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1.35635524E8</v>
      </c>
      <c r="E27" s="50">
        <v>56577.0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-1834824</v>
      </c>
      <c r="E28" s="75">
        <f t="shared" si="2"/>
        <v>-56577</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-1891401</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12525.0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494012.0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-481487</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t="s">
        <v>100</v>
      </c>
      <c r="D39" s="74"/>
      <c r="E39" s="48">
        <v>5.9111918E7</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101</v>
      </c>
      <c r="D40" s="74"/>
      <c r="E40" s="48">
        <v>5.8271949E7</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102</v>
      </c>
      <c r="D41" s="74"/>
      <c r="E41" s="48">
        <v>1052122.0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118435989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1249678105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ALTAMED HEALTH SCIENCES</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1024081</v>
      </c>
      <c r="D3" s="99">
        <v>1024081.0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6872961</v>
      </c>
      <c r="D7" s="99">
        <v>6071663.0</v>
      </c>
      <c r="E7" s="99">
        <v>754013.0</v>
      </c>
      <c r="F7" s="99">
        <v>47285.0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114</v>
      </c>
      <c r="C9" s="98">
        <f t="shared" si="1"/>
        <v>323454934</v>
      </c>
      <c r="D9" s="99">
        <v>2.85687685E8</v>
      </c>
      <c r="E9" s="99">
        <v>3.5512981E7</v>
      </c>
      <c r="F9" s="99">
        <v>2254268.0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6680126</v>
      </c>
      <c r="D10" s="99">
        <v>5916903.0</v>
      </c>
      <c r="E10" s="99">
        <v>725236.0</v>
      </c>
      <c r="F10" s="99">
        <v>37987.0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40264682</v>
      </c>
      <c r="D11" s="99">
        <v>3.566433E7</v>
      </c>
      <c r="E11" s="99">
        <v>4371385.0</v>
      </c>
      <c r="F11" s="99">
        <v>228967.0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23330878</v>
      </c>
      <c r="D12" s="99">
        <v>2.066526E7</v>
      </c>
      <c r="E12" s="99">
        <v>2532946.0</v>
      </c>
      <c r="F12" s="99">
        <v>132672.0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195804936</v>
      </c>
      <c r="D14" s="99">
        <v>1.38136159E8</v>
      </c>
      <c r="E14" s="99">
        <v>5.5869396E7</v>
      </c>
      <c r="F14" s="99">
        <v>1799381.0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2303927</v>
      </c>
      <c r="D15" s="99">
        <v>1625371.0</v>
      </c>
      <c r="E15" s="99">
        <v>657384.0</v>
      </c>
      <c r="F15" s="99">
        <v>21172.0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673000</v>
      </c>
      <c r="D17" s="99">
        <v>673000.0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334003</v>
      </c>
      <c r="D18" s="99">
        <v>0.0</v>
      </c>
      <c r="E18" s="99">
        <v>0.0</v>
      </c>
      <c r="F18" s="99">
        <v>334003.0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780059</v>
      </c>
      <c r="D19" s="99">
        <v>0.0</v>
      </c>
      <c r="E19" s="99">
        <v>780059.0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306279020</v>
      </c>
      <c r="D20" s="99">
        <v>3.0390454E8</v>
      </c>
      <c r="E20" s="99">
        <v>2338893.0</v>
      </c>
      <c r="F20" s="99">
        <v>35587.0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6272194</v>
      </c>
      <c r="D21" s="99">
        <v>5442011.0</v>
      </c>
      <c r="E21" s="99">
        <v>0.0</v>
      </c>
      <c r="F21" s="99">
        <v>830183.0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11801616</v>
      </c>
      <c r="D22" s="99">
        <v>1.155373E7</v>
      </c>
      <c r="E22" s="99">
        <v>186121.0</v>
      </c>
      <c r="F22" s="99">
        <v>61765.0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14082513</v>
      </c>
      <c r="D23" s="99">
        <v>1.1976013E7</v>
      </c>
      <c r="E23" s="99">
        <v>2091679.0</v>
      </c>
      <c r="F23" s="99">
        <v>14821.0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27264153</v>
      </c>
      <c r="D25" s="99">
        <v>2.4627169E7</v>
      </c>
      <c r="E25" s="99">
        <v>2544761.0</v>
      </c>
      <c r="F25" s="99">
        <v>92223.0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5621072</v>
      </c>
      <c r="D29" s="99">
        <v>5621072.0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27812652</v>
      </c>
      <c r="D31" s="99">
        <v>2.7403442E7</v>
      </c>
      <c r="E31" s="99">
        <v>401424.0</v>
      </c>
      <c r="F31" s="99">
        <v>7786.0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8381982</v>
      </c>
      <c r="D32" s="99">
        <v>8362741.0</v>
      </c>
      <c r="E32" s="99">
        <v>0.0</v>
      </c>
      <c r="F32" s="99">
        <v>19241.0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46" t="s">
        <v>139</v>
      </c>
      <c r="C34" s="98">
        <f t="shared" si="1"/>
        <v>56562634</v>
      </c>
      <c r="D34" s="99">
        <v>5.6562634E7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140</v>
      </c>
      <c r="C35" s="98">
        <f t="shared" si="1"/>
        <v>21707274</v>
      </c>
      <c r="D35" s="99">
        <v>2.1707274E7</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141</v>
      </c>
      <c r="C36" s="98">
        <f t="shared" si="1"/>
        <v>7199538</v>
      </c>
      <c r="D36" s="99">
        <v>7199538.0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142</v>
      </c>
      <c r="C37" s="98">
        <f t="shared" si="1"/>
        <v>4324868</v>
      </c>
      <c r="D37" s="99">
        <v>4274675.0</v>
      </c>
      <c r="E37" s="99">
        <v>25440.0</v>
      </c>
      <c r="F37" s="99">
        <v>24753.0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14979244</v>
      </c>
      <c r="D38" s="99">
        <v>1.0618107E7</v>
      </c>
      <c r="E38" s="99">
        <v>4166001.0</v>
      </c>
      <c r="F38" s="99">
        <v>195136.0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1113812347</v>
      </c>
      <c r="D40" s="103">
        <f t="shared" si="2"/>
        <v>994717398</v>
      </c>
      <c r="E40" s="103">
        <f t="shared" si="2"/>
        <v>112957719</v>
      </c>
      <c r="F40" s="103">
        <f t="shared" si="2"/>
        <v>6137230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ALTAMED HEALTH SCIENCES</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1.02159307E8</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2.7782642E7</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1.0159871E7</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7.7301477E7</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1">
        <v>3.3812386E7</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1.0530475E7</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2934283.0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7630852.0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5.08207557E8</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1.81298417E8</v>
      </c>
      <c r="E12" s="108">
        <f>D11-D12</f>
        <v>326909140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5.52154831E8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2.6099339E7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9503432.0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1.06444716E8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1293422751</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1.69263281E8</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1.8575002E7</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1.32726002E8</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5.0047871E7</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1.46360458E8</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516972614</v>
      </c>
      <c r="F28" s="43"/>
      <c r="G28" s="43"/>
      <c r="H28" s="43"/>
      <c r="I28" s="43"/>
      <c r="J28" s="43"/>
      <c r="K28" s="43"/>
      <c r="L28" s="43"/>
      <c r="M28" s="43"/>
      <c r="N28" s="43"/>
      <c r="O28" s="43"/>
      <c r="P28" s="43"/>
      <c r="Q28" s="43"/>
      <c r="R28" s="43"/>
      <c r="S28" s="43"/>
      <c r="T28" s="43"/>
      <c r="U28" s="43"/>
      <c r="V28" s="43"/>
      <c r="W28" s="43"/>
      <c r="X28" s="43"/>
      <c r="Y28" s="43"/>
      <c r="Z28" s="43"/>
    </row>
    <row r="29">
      <c r="A29" s="65"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7.68519054E8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7931083.0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776450137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1293422751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ALTAMED HEALTH SCIENCES</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2022'!C40</f>
        <v>1113812347</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2022'!C31</f>
        <v>27812652</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1085999695</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90499974.58</v>
      </c>
      <c r="E6" s="146"/>
      <c r="F6" s="43"/>
      <c r="G6" s="43"/>
      <c r="H6" s="43"/>
      <c r="I6" s="43"/>
      <c r="J6" s="43"/>
      <c r="K6" s="43"/>
      <c r="L6" s="43"/>
      <c r="M6" s="43"/>
      <c r="N6" s="43"/>
      <c r="O6" s="43"/>
      <c r="P6" s="43"/>
      <c r="Q6" s="43"/>
      <c r="R6" s="43"/>
      <c r="S6" s="43"/>
      <c r="T6" s="43"/>
      <c r="U6" s="43"/>
      <c r="V6" s="43"/>
      <c r="W6" s="43"/>
      <c r="X6" s="43"/>
      <c r="Y6" s="43"/>
    </row>
    <row r="7">
      <c r="A7" s="138"/>
      <c r="B7" s="49"/>
      <c r="C7" s="144" t="s">
        <v>192</v>
      </c>
      <c r="D7" s="75">
        <f>'Balance Sheet 2022'!E2+'Balance Sheet 2022'!E3</f>
        <v>129941949</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1.435823044</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5">
        <f>'Balance Sheet 2022'!E30</f>
        <v>768519054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5">
        <f>'Expenses 2022'!C40</f>
        <v>1113812347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92817695.58</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8.279876474</v>
      </c>
      <c r="E14" s="149" t="s">
        <v>193</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5">
        <f>sum('Balance Sheet 2022'!E13:E15)</f>
        <v>578254170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5">
        <f>'Expenses 2022'!C40</f>
        <v>1113812347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92817695.58</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6.229999208</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7.665822252</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2022'!E2:E7,'Revenues 2022'!F10:F15)</f>
        <v>710734420</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2022'!F44</f>
        <v>1249678105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0.5687339941</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5">
        <f>SUM('Expenses 2022'!C7:C9)</f>
        <v>330327895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5">
        <f>SUM('Expenses 2022'!C10:C12)</f>
        <v>70275686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5">
        <f>sum(D29:D30)</f>
        <v>400603581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5">
        <f>'Expenses 2022'!C40</f>
        <v>1113812347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0.3596688276</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5">
        <f>SUM('Expenses 2022'!C10:C11)</f>
        <v>46944808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5">
        <f>SUM('Expenses 2022'!C7:C9)</f>
        <v>330327895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0.1421157847</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222</v>
      </c>
      <c r="D41" s="75">
        <f>'Expenses 2022'!D40</f>
        <v>994717398</v>
      </c>
      <c r="E41" s="164">
        <f t="shared" ref="E41:E44" si="1">D41/$D$44</f>
        <v>0.8930744938</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2022'!E40</f>
        <v>112957719</v>
      </c>
      <c r="E42" s="164">
        <f t="shared" si="1"/>
        <v>0.1014153949</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2022'!F40</f>
        <v>6137230</v>
      </c>
      <c r="E43" s="164">
        <f t="shared" si="1"/>
        <v>0.005510111301</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1113812347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2022'!F9</f>
        <v>72006659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2022'!F40</f>
        <v>6137230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if(D48=0, "$0",D47/D48)</f>
        <v>11.73276201</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2022'!E2:E10)</f>
        <v>272311293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2022'!E19:E22)</f>
        <v>320564285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0.8494748347</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2022'!E25:E26)</f>
        <v>50047871</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2022'!E18</f>
        <v>1293422751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0.03869413226</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ALTAMED HEALTH SCIENCES</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428257.0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4.1522548E7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2.497289E7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140794.0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66923695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8.32389811E8</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3.00396172E8</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9.915444E7</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67</v>
      </c>
      <c r="D13" s="61"/>
      <c r="E13" s="61"/>
      <c r="F13" s="62">
        <v>2880024.0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1234820447</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2.1372031E7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243</v>
      </c>
      <c r="D26" s="50">
        <v>1.31396326E8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1.27393505E8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4002821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4002821</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150790.0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270316.0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-119526</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t="s">
        <v>101</v>
      </c>
      <c r="D39" s="74"/>
      <c r="E39" s="48">
        <v>7.6125291E7</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100</v>
      </c>
      <c r="D40" s="74"/>
      <c r="E40" s="48">
        <v>7.4067082E7</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102</v>
      </c>
      <c r="D41" s="74"/>
      <c r="E41" s="48">
        <v>3587781.0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153780154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1480779622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ALTAMED HEALTH SCIENCES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1265002</v>
      </c>
      <c r="D3" s="99">
        <v>1265002.0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7372732</v>
      </c>
      <c r="D7" s="99">
        <v>5856409.0</v>
      </c>
      <c r="E7" s="99">
        <v>1478479.0</v>
      </c>
      <c r="F7" s="99">
        <v>37844.0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466905266</v>
      </c>
      <c r="D9" s="99">
        <v>3.70956716E8</v>
      </c>
      <c r="E9" s="99">
        <v>9.3543649E7</v>
      </c>
      <c r="F9" s="99">
        <v>2404901.0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6413968</v>
      </c>
      <c r="D10" s="99">
        <v>5066112.0</v>
      </c>
      <c r="E10" s="99">
        <v>1317961.0</v>
      </c>
      <c r="F10" s="99">
        <v>29895.0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58449829</v>
      </c>
      <c r="D11" s="99">
        <v>4.6166952E7</v>
      </c>
      <c r="E11" s="99">
        <v>1.2010444E7</v>
      </c>
      <c r="F11" s="99">
        <v>272433.0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34647856</v>
      </c>
      <c r="D12" s="99">
        <v>2.7366819E7</v>
      </c>
      <c r="E12" s="99">
        <v>7119544.0</v>
      </c>
      <c r="F12" s="99">
        <v>161493.0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17731854</v>
      </c>
      <c r="D14" s="99">
        <v>1.6805427E7</v>
      </c>
      <c r="E14" s="99">
        <v>825281.0</v>
      </c>
      <c r="F14" s="99">
        <v>101146.0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4048201</v>
      </c>
      <c r="D15" s="99">
        <v>3836697.0</v>
      </c>
      <c r="E15" s="99">
        <v>188412.0</v>
      </c>
      <c r="F15" s="99">
        <v>23092.0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770695</v>
      </c>
      <c r="D17" s="99">
        <v>770695.0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842080</v>
      </c>
      <c r="D19" s="99">
        <v>0.0</v>
      </c>
      <c r="E19" s="99">
        <v>842080.0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522658851</v>
      </c>
      <c r="D20" s="99">
        <v>5.12040184E8</v>
      </c>
      <c r="E20" s="99">
        <v>1.0079731E7</v>
      </c>
      <c r="F20" s="99">
        <v>538936.0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8379718</v>
      </c>
      <c r="D21" s="99">
        <v>7818602.0</v>
      </c>
      <c r="E21" s="99">
        <v>34461.0</v>
      </c>
      <c r="F21" s="99">
        <v>526655.0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24610141</v>
      </c>
      <c r="D22" s="99">
        <v>2.0054673E7</v>
      </c>
      <c r="E22" s="99">
        <v>4484946.0</v>
      </c>
      <c r="F22" s="99">
        <v>70522.0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11743349</v>
      </c>
      <c r="D23" s="99">
        <v>8940925.0</v>
      </c>
      <c r="E23" s="99">
        <v>2794524.0</v>
      </c>
      <c r="F23" s="99">
        <v>7900.0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30346126</v>
      </c>
      <c r="D25" s="99">
        <v>2.2059701E7</v>
      </c>
      <c r="E25" s="99">
        <v>8275643.0</v>
      </c>
      <c r="F25" s="99">
        <v>10782.0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5334523</v>
      </c>
      <c r="D29" s="99">
        <v>5332551.0</v>
      </c>
      <c r="E29" s="99">
        <v>1972.0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31173446</v>
      </c>
      <c r="D31" s="99">
        <v>1.5380572E7</v>
      </c>
      <c r="E31" s="99">
        <v>1.5785088E7</v>
      </c>
      <c r="F31" s="99">
        <v>7786.0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5214799</v>
      </c>
      <c r="D32" s="99">
        <v>4692645.0</v>
      </c>
      <c r="E32" s="99">
        <v>503153.0</v>
      </c>
      <c r="F32" s="99">
        <v>19001.0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46" t="s">
        <v>139</v>
      </c>
      <c r="C34" s="98">
        <f t="shared" si="1"/>
        <v>101203510</v>
      </c>
      <c r="D34" s="99">
        <v>1.0120351E8</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244</v>
      </c>
      <c r="C35" s="98">
        <f t="shared" si="1"/>
        <v>13047148</v>
      </c>
      <c r="D35" s="99">
        <v>1.2415846E7</v>
      </c>
      <c r="E35" s="99">
        <v>556577.0</v>
      </c>
      <c r="F35" s="99">
        <v>74725.0</v>
      </c>
      <c r="G35" s="43"/>
      <c r="H35" s="43"/>
      <c r="I35" s="43"/>
      <c r="J35" s="43"/>
      <c r="K35" s="43"/>
      <c r="L35" s="43"/>
      <c r="M35" s="43"/>
      <c r="N35" s="43"/>
      <c r="O35" s="43"/>
      <c r="P35" s="43"/>
      <c r="Q35" s="43"/>
      <c r="R35" s="43"/>
      <c r="S35" s="43"/>
      <c r="T35" s="43"/>
      <c r="U35" s="43"/>
      <c r="V35" s="43"/>
      <c r="W35" s="43"/>
      <c r="X35" s="43"/>
      <c r="Y35" s="43"/>
      <c r="Z35" s="43"/>
    </row>
    <row r="36">
      <c r="A36" s="45" t="s">
        <v>50</v>
      </c>
      <c r="B36" s="102" t="s">
        <v>245</v>
      </c>
      <c r="C36" s="98">
        <f t="shared" si="1"/>
        <v>13033376</v>
      </c>
      <c r="D36" s="99">
        <v>1.0676302E7</v>
      </c>
      <c r="E36" s="99">
        <v>2217223.0</v>
      </c>
      <c r="F36" s="99">
        <v>139851.0</v>
      </c>
      <c r="G36" s="43"/>
      <c r="H36" s="43"/>
      <c r="I36" s="43"/>
      <c r="J36" s="43"/>
      <c r="K36" s="43"/>
      <c r="L36" s="43"/>
      <c r="M36" s="43"/>
      <c r="N36" s="43"/>
      <c r="O36" s="43"/>
      <c r="P36" s="43"/>
      <c r="Q36" s="43"/>
      <c r="R36" s="43"/>
      <c r="S36" s="43"/>
      <c r="T36" s="43"/>
      <c r="U36" s="43"/>
      <c r="V36" s="43"/>
      <c r="W36" s="43"/>
      <c r="X36" s="43"/>
      <c r="Y36" s="43"/>
      <c r="Z36" s="43"/>
    </row>
    <row r="37">
      <c r="A37" s="45" t="s">
        <v>52</v>
      </c>
      <c r="B37" s="102" t="s">
        <v>141</v>
      </c>
      <c r="C37" s="98">
        <f t="shared" si="1"/>
        <v>9823697</v>
      </c>
      <c r="D37" s="99">
        <v>9823697.0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17146120</v>
      </c>
      <c r="D38" s="99">
        <v>1.4966667E7</v>
      </c>
      <c r="E38" s="99">
        <v>1719560.0</v>
      </c>
      <c r="F38" s="99">
        <v>459893.0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1392162287</v>
      </c>
      <c r="D40" s="103">
        <f t="shared" si="2"/>
        <v>1223496704</v>
      </c>
      <c r="E40" s="103">
        <f t="shared" si="2"/>
        <v>163778728</v>
      </c>
      <c r="F40" s="103">
        <f t="shared" si="2"/>
        <v>4886855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ALTAMED HEALTH SCIENCES</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9060166.0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5.0805787E7</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2.8938226E7</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1.17456232E8</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1">
        <v>3.4150509E7</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1693970.0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4744173.0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1.7712814E7</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5.78740649E8</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2.10682442E8</v>
      </c>
      <c r="E12" s="108">
        <f>D11-D12</f>
        <v>368058207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6.21763336E8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3.4705704E7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9503432.0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2.20919065E8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1519511621</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1.76182157E8</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2.4264048E7</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1.23475E8</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4.2072023E7</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2.27777107E8</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593770335</v>
      </c>
      <c r="F28" s="43"/>
      <c r="G28" s="43"/>
      <c r="H28" s="43"/>
      <c r="I28" s="43"/>
      <c r="J28" s="43"/>
      <c r="K28" s="43"/>
      <c r="L28" s="43"/>
      <c r="M28" s="43"/>
      <c r="N28" s="43"/>
      <c r="O28" s="43"/>
      <c r="P28" s="43"/>
      <c r="Q28" s="43"/>
      <c r="R28" s="43"/>
      <c r="S28" s="43"/>
      <c r="T28" s="43"/>
      <c r="U28" s="43"/>
      <c r="V28" s="43"/>
      <c r="W28" s="43"/>
      <c r="X28" s="43"/>
      <c r="Y28" s="43"/>
      <c r="Z28" s="43"/>
    </row>
    <row r="29">
      <c r="A29" s="65"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9.135285E8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1.2212786E7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925741286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1519511621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