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<sst xmlns="http://schemas.openxmlformats.org/spreadsheetml/2006/main" count="874" uniqueCount="256">
  <si>
    <t>SAVANA INSTITUTE</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</si>
  <si>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</si>
  <si>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</si>
  <si>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</si>
  <si>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</si>
  <si>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</si>
  <si>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</si>
  <si>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</si>
  <si>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</si>
  <si>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</si>
  <si>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</si>
  <si>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</si>
  <si>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</si>
  <si>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</si>
  <si>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</si>
  <si>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</si>
  <si>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</si>
  <si>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</si>
  <si>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</si>
  <si>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</si>
  <si>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</si>
  <si>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</si>
  <si>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</si>
  <si>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</si>
  <si>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</si>
  <si>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</si>
  <si>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</si>
  <si>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</si>
  <si>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</si>
  <si>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</si>
  <si>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</si>
  <si>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</si>
  <si>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</si>
  <si>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</si>
  <si>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</si>
  <si>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</si>
  <si>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</si>
  <si>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</si>
  <si>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</si>
  <si>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</si>
  <si>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</si>
  <si>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</si>
  <si>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</si>
  <si>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</si>
  <si>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</si>
  <si>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</si>
  <si>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</si>
  <si>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</si>
  <si>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</si>
  <si>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</si>
  <si>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</si>
  <si>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</si>
  <si>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</si>
  <si>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</si>
  <si>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</si>
  <si>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</si>
  <si>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</si>
  <si>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</si>
  <si>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</si>
  <si>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</si>
  <si>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</si>
  <si>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</si>
  <si>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</si>
  <si>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</si>
  <si>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PROGRAM SERVICES AND SALES</t>
  </si>
  <si>
    <t>FARM REVENUE</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</si>
  <si>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</si>
  <si>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</si>
  <si>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</si>
  <si>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</si>
  <si>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</si>
  <si>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</si>
  <si>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</si>
  <si>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</si>
  <si>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</si>
  <si>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</si>
  <si>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</si>
  <si>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</si>
  <si>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</si>
  <si>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</si>
  <si>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</si>
  <si>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</si>
  <si>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</si>
  <si>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</si>
  <si>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</si>
  <si>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</si>
  <si>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</si>
  <si>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</si>
  <si>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</si>
  <si>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</si>
  <si>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</si>
  <si>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</si>
  <si>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</si>
  <si>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</si>
  <si>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</si>
  <si>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</si>
  <si>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</si>
  <si>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</si>
  <si>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OTHER INCOME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</si>
  <si>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</si>
  <si>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</si>
  <si>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</si>
  <si>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</si>
  <si>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</si>
  <si>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</si>
  <si>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</si>
  <si>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</si>
  <si>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</si>
  <si>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</si>
  <si>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</si>
  <si>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</si>
  <si>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</si>
  <si>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</si>
  <si>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</si>
  <si>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</si>
  <si>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</si>
  <si>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</si>
  <si>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</si>
  <si>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</si>
  <si>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</si>
  <si>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</si>
  <si>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</si>
  <si>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</si>
  <si>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</si>
  <si>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</si>
  <si>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</si>
  <si>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</si>
  <si>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</si>
  <si>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</si>
  <si>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</si>
  <si>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</si>
  <si>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</si>
  <si>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</si>
  <si>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</si>
  <si>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</si>
  <si>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</si>
  <si>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MATERIALS AND SUPPLIES</t>
  </si>
  <si>
    <t xml:space="preserve"> INDIRECT FUNDRAISING EV</t>
  </si>
  <si>
    <t>MISCELLANEOUS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</si>
  <si>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</si>
  <si>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</si>
  <si>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</si>
  <si>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</si>
  <si>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</si>
  <si>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</si>
  <si>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</si>
  <si>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</si>
  <si>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</si>
  <si>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</si>
  <si>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</si>
  <si>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</si>
  <si>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</si>
  <si>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</si>
  <si>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</si>
  <si>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</si>
  <si>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</si>
  <si>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</si>
  <si>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</si>
  <si>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</si>
  <si>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</si>
  <si>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</si>
  <si>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</si>
  <si>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</si>
  <si>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</si>
  <si>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</si>
  <si>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</si>
  <si>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</si>
  <si>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</si>
  <si>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</si>
  <si>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</si>
  <si>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</si>
  <si>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</si>
  <si>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</si>
  <si>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</si>
  <si>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</si>
  <si>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</si>
  <si>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</si>
  <si>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</si>
  <si>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</si>
  <si>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</si>
  <si>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</si>
  <si>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</si>
  <si>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</si>
  <si>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</si>
  <si>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</si>
  <si>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</si>
  <si>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</si>
  <si>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</si>
  <si>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</si>
  <si>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</si>
  <si>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</si>
  <si>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</si>
  <si>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</si>
  <si>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</si>
  <si>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</si>
  <si>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</si>
  <si>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</si>
  <si>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</si>
  <si>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</si>
  <si>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</si>
  <si>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</si>
  <si>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</si>
  <si>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</si>
  <si>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</si>
  <si>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</si>
  <si>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</si>
  <si>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</si>
  <si>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</si>
  <si>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</si>
  <si>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</si>
  <si>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</si>
  <si>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</si>
  <si>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</si>
  <si>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</si>
  <si>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</si>
  <si>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</si>
  <si>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</si>
  <si>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</si>
  <si>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</si>
  <si>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</si>
  <si>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</si>
  <si>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</si>
  <si>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</si>
  <si>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</si>
  <si>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</si>
  <si>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</si>
  <si>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</si>
  <si>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</si>
  <si>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</si>
  <si>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</si>
  <si>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</si>
  <si>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</si>
  <si>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</si>
  <si>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</si>
  <si>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</si>
  <si>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</si>
  <si>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</si>
  <si>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</si>
  <si>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</si>
  <si>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AGROFORESTRY EDUCATION AND TRAINI</t>
  </si>
  <si>
    <r>
      <rPr>
        <rFont val="Roboto"/>
        <color rgb="FF000000"/>
        <sz val="10.0"/>
      </rPr>
      <t xml:space="preserve">Gross amount from sales of </t>
    </r>
    <r>
      <rPr>
        <rFont val="Roboto"/>
        <color rgb="FF000000"/>
        <sz val="10.0"/>
      </rPr>
      <t>assets other than inventory</t>
    </r>
  </si>
  <si>
    <t>MATERIALS &amp; SUPPLIES</t>
  </si>
  <si>
    <t>EDUCATION EVENT PROGRAM</t>
  </si>
  <si>
    <t xml:space="preserve"> MISCELLANEOUS</t>
  </si>
  <si>
    <r>
      <rPr>
        <rFont val="Roboto"/>
        <b/>
        <color rgb="FF000000"/>
        <sz val="10.0"/>
      </rPr>
      <t xml:space="preserve">Program Expenses </t>
    </r>
    <r>
      <rPr>
        <rFont val="Roboto"/>
        <b/>
        <i/>
        <color rgb="FF000000"/>
        <sz val="10.0"/>
      </rPr>
      <t xml:space="preserve">(Program Efficiency Ratio) </t>
    </r>
  </si>
  <si>
    <t>AGROFORESTRY EDUCATION</t>
  </si>
  <si>
    <t>PROGRAM SERVICES AND S</t>
  </si>
  <si>
    <r>
      <rPr>
        <rFont val="Roboto"/>
        <color rgb="FF000000"/>
        <sz val="10.0"/>
      </rPr>
      <t xml:space="preserve">Gross amount from sales of </t>
    </r>
    <r>
      <rPr>
        <rFont val="Roboto"/>
        <color rgb="FF000000"/>
        <sz val="10.0"/>
      </rPr>
      <t>assets other than inventory</t>
    </r>
  </si>
  <si>
    <t>EDUCATION PROGRAM EXPEN</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</si>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</sst>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SAVANA INSTITUTE</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2023'!C40</f>
        <v>5380048</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2023'!C31</f>
        <v>146196</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5233852</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436154.3333</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2023'!E2+'Balance Sheet 2023'!E3</f>
        <v>6145780</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14.09083788</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2023'!E30</f>
        <v>-195132</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2023'!C40</f>
        <v>5380048</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448337.3333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-0.4352347786</v>
      </c>
      <c r="E14" s="149" t="s">
        <v>189</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2023'!E13:E15)</f>
        <v>1011000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2023'!C40</f>
        <v>5380048</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448337.3333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2.254998468</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16.34583634</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2023'!E2:E7,'Revenues 2023'!F10:F15)</f>
        <v>17409203</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2023'!F44</f>
        <v>19013715</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0.9156129142</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2023'!C7:C9)</f>
        <v>2396562</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2023'!C10:C12)</f>
        <v>357379</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2753941</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2023'!C40</f>
        <v>5380048</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0.5118803773</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2023'!C10:C11)</f>
        <v>165953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2023'!C7:C9)</f>
        <v>2396562</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0.06924627863</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244</v>
      </c>
      <c r="D41" s="75">
        <f>'Expenses 2023'!D40</f>
        <v>5009887</v>
      </c>
      <c r="E41" s="164">
        <f t="shared" ref="E41:E44" si="1">D41/$D$44</f>
        <v>0.931197454</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2023'!E40</f>
        <v>274080</v>
      </c>
      <c r="E42" s="164">
        <f t="shared" si="1"/>
        <v>0.0509437834</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2023'!F40</f>
        <v>96081</v>
      </c>
      <c r="E43" s="164">
        <f t="shared" si="1"/>
        <v>0.0178587626</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5380048</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2023'!F9</f>
        <v>18542472</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2023'!F40</f>
        <v>96081</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192.9879164</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2023'!E2:E10)</f>
        <v>15948842</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2023'!E19:E22)</f>
        <v>311976</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51.1220158</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2023'!E25:E26)</f>
        <v>3354525</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2023'!E18</f>
        <v>24122248</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0.1390635317</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SAVANA INSTITUTE</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1176330.0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1808467.0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2984797</v>
      </c>
      <c r="G9" s="58"/>
      <c r="H9" s="58"/>
      <c r="I9" s="58"/>
      <c r="J9" s="58"/>
      <c r="K9" s="58"/>
      <c r="L9" s="58"/>
      <c r="M9" s="58"/>
      <c r="N9" s="58"/>
      <c r="O9" s="58"/>
      <c r="P9" s="58"/>
      <c r="Q9" s="58"/>
      <c r="R9" s="58"/>
      <c r="S9" s="58"/>
      <c r="T9" s="58"/>
      <c r="U9" s="58"/>
      <c r="V9" s="58"/>
      <c r="W9" s="58"/>
      <c r="X9" s="58"/>
      <c r="Y9" s="58"/>
      <c r="Z9" s="58"/>
    </row>
    <row r="10">
      <c r="A10" s="44" t="s">
        <v>62</v>
      </c>
      <c r="B10" s="59" t="s">
        <v>63</v>
      </c>
      <c r="C10" s="60" t="s">
        <v>245</v>
      </c>
      <c r="D10" s="15"/>
      <c r="E10" s="15"/>
      <c r="F10" s="48">
        <v>98972.0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41271.0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246</v>
      </c>
      <c r="D12" s="61"/>
      <c r="E12" s="61"/>
      <c r="F12" s="62">
        <v>27403.0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167646</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311395.0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5010.0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131520.0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131520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131520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247</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7960.0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9250.0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-1290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98</v>
      </c>
      <c r="D39" s="74"/>
      <c r="E39" s="48">
        <v>34238.0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34238</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3633316</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SAVANA INSTITUTE</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133364</v>
      </c>
      <c r="D3" s="99">
        <v>133364.0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162273</v>
      </c>
      <c r="D7" s="99">
        <v>131442.0</v>
      </c>
      <c r="E7" s="99">
        <v>21095.0</v>
      </c>
      <c r="F7" s="99">
        <v>9736.0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3400763</v>
      </c>
      <c r="D9" s="99">
        <v>3216252.0</v>
      </c>
      <c r="E9" s="99">
        <v>86996.0</v>
      </c>
      <c r="F9" s="99">
        <v>97515.0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273638</v>
      </c>
      <c r="D11" s="99">
        <v>250408.0</v>
      </c>
      <c r="E11" s="99">
        <v>14684.0</v>
      </c>
      <c r="F11" s="99">
        <v>8546.0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280355</v>
      </c>
      <c r="D12" s="99">
        <v>263533.0</v>
      </c>
      <c r="E12" s="99">
        <v>8411.0</v>
      </c>
      <c r="F12" s="99">
        <v>8411.0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2416</v>
      </c>
      <c r="D15" s="99">
        <v>2174.0</v>
      </c>
      <c r="E15" s="99">
        <v>242.0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45051</v>
      </c>
      <c r="D16" s="99">
        <v>40546.0</v>
      </c>
      <c r="E16" s="99">
        <v>4505.0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1170254</v>
      </c>
      <c r="D20" s="99">
        <v>1052318.0</v>
      </c>
      <c r="E20" s="99">
        <v>111957.0</v>
      </c>
      <c r="F20" s="99">
        <v>5979.0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55982</v>
      </c>
      <c r="D21" s="99">
        <v>41849.0</v>
      </c>
      <c r="E21" s="99">
        <v>11957.0</v>
      </c>
      <c r="F21" s="99">
        <v>2176.0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144481</v>
      </c>
      <c r="D22" s="99">
        <v>140749.0</v>
      </c>
      <c r="E22" s="99">
        <v>2176.0</v>
      </c>
      <c r="F22" s="99">
        <v>1556.0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147252</v>
      </c>
      <c r="D23" s="99">
        <v>141186.0</v>
      </c>
      <c r="E23" s="99">
        <v>6066.0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257205</v>
      </c>
      <c r="D25" s="99">
        <v>244345.0</v>
      </c>
      <c r="E25" s="99">
        <v>12860.0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193745</v>
      </c>
      <c r="D26" s="99">
        <v>193745.0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19322</v>
      </c>
      <c r="D28" s="99">
        <v>18742.0</v>
      </c>
      <c r="E28" s="99">
        <v>290.0</v>
      </c>
      <c r="F28" s="99">
        <v>290.0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112957</v>
      </c>
      <c r="D29" s="99">
        <v>101661.0</v>
      </c>
      <c r="E29" s="99">
        <v>11296.0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233173</v>
      </c>
      <c r="D31" s="99">
        <v>221514.0</v>
      </c>
      <c r="E31" s="99">
        <v>11659.0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31650</v>
      </c>
      <c r="D32" s="99">
        <v>22155.0</v>
      </c>
      <c r="E32" s="99">
        <v>7912.0</v>
      </c>
      <c r="F32" s="99">
        <v>1583.0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451342</v>
      </c>
      <c r="D34" s="99">
        <v>429096.0</v>
      </c>
      <c r="E34" s="99">
        <v>11123.0</v>
      </c>
      <c r="F34" s="99">
        <v>11123.0</v>
      </c>
      <c r="G34" s="43"/>
      <c r="H34" s="43"/>
      <c r="I34" s="43"/>
      <c r="J34" s="43"/>
      <c r="K34" s="43"/>
      <c r="L34" s="43"/>
      <c r="M34" s="43"/>
      <c r="N34" s="43"/>
      <c r="O34" s="43"/>
      <c r="P34" s="43"/>
      <c r="Q34" s="43"/>
      <c r="R34" s="43"/>
      <c r="S34" s="43"/>
      <c r="T34" s="43"/>
      <c r="U34" s="43"/>
      <c r="V34" s="43"/>
      <c r="W34" s="43"/>
      <c r="X34" s="43"/>
      <c r="Y34" s="43"/>
      <c r="Z34" s="43"/>
    </row>
    <row r="35">
      <c r="A35" s="45" t="s">
        <v>48</v>
      </c>
      <c r="B35" s="102" t="s">
        <v>248</v>
      </c>
      <c r="C35" s="98">
        <f t="shared" si="1"/>
        <v>133505</v>
      </c>
      <c r="D35" s="99">
        <v>129528.0</v>
      </c>
      <c r="E35" s="99">
        <v>3774.0</v>
      </c>
      <c r="F35" s="99">
        <v>203.0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4369</v>
      </c>
      <c r="D36" s="99">
        <v>4151.0</v>
      </c>
      <c r="E36" s="99">
        <v>218.0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7253097</v>
      </c>
      <c r="D40" s="103">
        <f t="shared" si="2"/>
        <v>6778758</v>
      </c>
      <c r="E40" s="103">
        <f t="shared" si="2"/>
        <v>327221</v>
      </c>
      <c r="F40" s="103">
        <f t="shared" si="2"/>
        <v>147118</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SAVANA INSTITUTE</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783936.0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8495846.0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1789528.0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716145.0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6536.0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87453.0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6358433.0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535304.0</v>
      </c>
      <c r="E12" s="108">
        <f>D11-D12</f>
        <v>5823129</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1011000.0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29157.0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1340031.0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20082761</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491659.0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3119760.0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1339070.0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4950489</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2975687.0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1.2156585E7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15132272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20082761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SAVANA INSTITUTE</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2024'!C40</f>
        <v>7253097</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2024'!C31</f>
        <v>233173</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7019924</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584993.6667</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2024'!E2+'Balance Sheet 2024'!E3</f>
        <v>9279782</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15.86304695</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2024'!E30</f>
        <v>2975687</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2024'!C40</f>
        <v>7253097</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604424.75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4.923171991</v>
      </c>
      <c r="E14" s="149" t="s">
        <v>189</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2024'!E13:E15)</f>
        <v>1011000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2024'!C40</f>
        <v>7253097</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604424.75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1.672664794</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17.53571174</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2024'!E2:E7,'Revenues 2024'!F10:F15)</f>
        <v>1808467</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2024'!F44</f>
        <v>3633316</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0.4977455856</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2024'!C7:C9)</f>
        <v>3563036</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2024'!C10:C12)</f>
        <v>553993</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4117029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2024'!C40</f>
        <v>7253097</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0.5676235958</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2024'!C10:C11)</f>
        <v>273638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2024'!C7:C9)</f>
        <v>3563036</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0.07679911177</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249</v>
      </c>
      <c r="D41" s="75">
        <f>'Expenses 2024'!D40</f>
        <v>6778758</v>
      </c>
      <c r="E41" s="164">
        <f t="shared" ref="E41:E44" si="1">D41/$D$44</f>
        <v>0.9346018673</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2024'!E40</f>
        <v>327221</v>
      </c>
      <c r="E42" s="164">
        <f t="shared" si="1"/>
        <v>0.0451146593</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2024'!F40</f>
        <v>147118</v>
      </c>
      <c r="E43" s="164">
        <f t="shared" si="1"/>
        <v>0.02028347339</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7253097</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2024'!F9</f>
        <v>2984797</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2024'!F40</f>
        <v>147118</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20.28845553</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2024'!E2:E10)</f>
        <v>11879444</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2024'!E19:E22)</f>
        <v>491659</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24.16195778</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2024'!E25:E26)</f>
        <v>3119760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2024'!E18</f>
        <v>20082761</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0.1553451739</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SAVANA INSTITUTE</v>
      </c>
      <c r="B1" s="2" t="s">
        <v>250</v>
      </c>
      <c r="C1" s="138"/>
      <c r="D1" s="138"/>
      <c r="E1" s="138"/>
      <c r="F1" s="139"/>
      <c r="G1" s="139"/>
      <c r="H1" s="139"/>
      <c r="I1" s="43"/>
      <c r="J1" s="43"/>
      <c r="K1" s="43"/>
      <c r="L1" s="43"/>
      <c r="M1" s="43"/>
      <c r="N1" s="43"/>
      <c r="O1" s="43"/>
      <c r="P1" s="43"/>
      <c r="Q1" s="43"/>
      <c r="R1" s="43"/>
      <c r="S1" s="43"/>
      <c r="T1" s="43"/>
      <c r="U1" s="43"/>
      <c r="V1" s="43"/>
      <c r="W1" s="43"/>
      <c r="X1" s="43"/>
      <c r="Y1" s="43"/>
    </row>
    <row r="2">
      <c r="A2" s="140" t="s">
        <v>182</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183</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251</v>
      </c>
      <c r="E4" s="45" t="s">
        <v>252</v>
      </c>
      <c r="F4" s="45" t="s">
        <v>253</v>
      </c>
      <c r="G4" s="59" t="s">
        <v>254</v>
      </c>
      <c r="H4" s="59"/>
      <c r="I4" s="43"/>
      <c r="J4" s="43"/>
      <c r="K4" s="43"/>
      <c r="L4" s="43"/>
      <c r="M4" s="43"/>
      <c r="N4" s="43"/>
      <c r="O4" s="43"/>
      <c r="P4" s="43"/>
      <c r="Q4" s="43"/>
      <c r="R4" s="43"/>
      <c r="S4" s="43"/>
      <c r="T4" s="43"/>
      <c r="U4" s="43"/>
      <c r="V4" s="43"/>
      <c r="W4" s="43"/>
      <c r="X4" s="43"/>
      <c r="Y4" s="43"/>
    </row>
    <row r="5">
      <c r="A5" s="138"/>
      <c r="B5" s="49"/>
      <c r="C5" s="147" t="s">
        <v>182</v>
      </c>
      <c r="D5" s="176">
        <f>'Ratios 2022'!D8</f>
        <v>5.011027017</v>
      </c>
      <c r="E5" s="176">
        <f>'Ratios 2023'!D8</f>
        <v>14.09083788</v>
      </c>
      <c r="F5" s="176">
        <f>'Ratios 2024'!D8</f>
        <v>15.86304695</v>
      </c>
      <c r="G5" s="176">
        <f>average(D5:F5)</f>
        <v>11.65497061</v>
      </c>
      <c r="H5" s="149" t="s">
        <v>189</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190</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191</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251</v>
      </c>
      <c r="E9" s="45" t="s">
        <v>252</v>
      </c>
      <c r="F9" s="45" t="s">
        <v>253</v>
      </c>
      <c r="G9" s="59" t="s">
        <v>254</v>
      </c>
      <c r="H9" s="59"/>
      <c r="I9" s="43"/>
      <c r="J9" s="43"/>
      <c r="K9" s="43"/>
      <c r="L9" s="43"/>
      <c r="M9" s="43"/>
      <c r="N9" s="43"/>
      <c r="O9" s="43"/>
      <c r="P9" s="43"/>
      <c r="Q9" s="43"/>
      <c r="R9" s="43"/>
      <c r="S9" s="43"/>
      <c r="T9" s="43"/>
      <c r="U9" s="43"/>
      <c r="V9" s="43"/>
      <c r="W9" s="43"/>
      <c r="X9" s="43"/>
      <c r="Y9" s="43"/>
    </row>
    <row r="10">
      <c r="A10" s="138"/>
      <c r="B10" s="49"/>
      <c r="C10" s="147" t="s">
        <v>190</v>
      </c>
      <c r="D10" s="148">
        <f>'Ratios 2022'!D14</f>
        <v>5.624947474</v>
      </c>
      <c r="E10" s="148">
        <f>'Ratios 2023'!D14</f>
        <v>-0.4352347786</v>
      </c>
      <c r="F10" s="148">
        <f>'Ratios 2024'!D14</f>
        <v>4.923171991</v>
      </c>
      <c r="G10" s="176">
        <f>average(D10:F10)</f>
        <v>3.370961562</v>
      </c>
      <c r="H10" s="149" t="s">
        <v>189</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195</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196</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251</v>
      </c>
      <c r="E14" s="45" t="s">
        <v>252</v>
      </c>
      <c r="F14" s="45" t="s">
        <v>253</v>
      </c>
      <c r="G14" s="59" t="s">
        <v>254</v>
      </c>
      <c r="H14" s="59"/>
      <c r="I14" s="43"/>
      <c r="J14" s="43"/>
      <c r="K14" s="43"/>
      <c r="L14" s="43"/>
      <c r="M14" s="43"/>
      <c r="N14" s="43"/>
      <c r="O14" s="43"/>
      <c r="P14" s="43"/>
      <c r="Q14" s="43"/>
      <c r="R14" s="43"/>
      <c r="S14" s="43"/>
      <c r="T14" s="43"/>
      <c r="U14" s="43"/>
      <c r="V14" s="43"/>
      <c r="W14" s="43"/>
      <c r="X14" s="43"/>
      <c r="Y14" s="43"/>
    </row>
    <row r="15">
      <c r="A15" s="138"/>
      <c r="B15" s="49"/>
      <c r="C15" s="147" t="s">
        <v>198</v>
      </c>
      <c r="D15" s="179">
        <f>'Ratios 2022'!D20</f>
        <v>0.03859918866</v>
      </c>
      <c r="E15" s="179">
        <f>'Ratios 2023'!D20</f>
        <v>2.254998468</v>
      </c>
      <c r="F15" s="179">
        <f>'Ratios 2024'!D20</f>
        <v>1.672664794</v>
      </c>
      <c r="G15" s="176">
        <f>average(D15:F15)</f>
        <v>1.322087484</v>
      </c>
      <c r="H15" s="149" t="s">
        <v>189</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200</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201</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251</v>
      </c>
      <c r="E19" s="45" t="s">
        <v>252</v>
      </c>
      <c r="F19" s="45" t="s">
        <v>253</v>
      </c>
      <c r="G19" s="59" t="s">
        <v>254</v>
      </c>
      <c r="H19" s="59"/>
      <c r="I19" s="43"/>
      <c r="J19" s="43"/>
      <c r="K19" s="43"/>
      <c r="L19" s="43"/>
      <c r="M19" s="43"/>
      <c r="N19" s="43"/>
      <c r="O19" s="43"/>
      <c r="P19" s="43"/>
      <c r="Q19" s="43"/>
      <c r="R19" s="43"/>
      <c r="S19" s="43"/>
      <c r="T19" s="43"/>
      <c r="U19" s="43"/>
      <c r="V19" s="43"/>
      <c r="W19" s="43"/>
      <c r="X19" s="43"/>
      <c r="Y19" s="43"/>
    </row>
    <row r="20">
      <c r="A20" s="138"/>
      <c r="B20" s="49"/>
      <c r="C20" s="147" t="s">
        <v>200</v>
      </c>
      <c r="D20" s="162">
        <f>'Ratios 2022'!D26</f>
        <v>0.5500836135</v>
      </c>
      <c r="E20" s="162">
        <f>'Ratios 2023'!D26</f>
        <v>0.9156129142</v>
      </c>
      <c r="F20" s="162">
        <f>'Ratios 2024'!D26</f>
        <v>0.4977455856</v>
      </c>
      <c r="G20" s="180">
        <f>average(D20:F20)</f>
        <v>0.6544807044</v>
      </c>
      <c r="H20" s="149" t="s">
        <v>204</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205</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206</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251</v>
      </c>
      <c r="E24" s="45" t="s">
        <v>252</v>
      </c>
      <c r="F24" s="45" t="s">
        <v>253</v>
      </c>
      <c r="G24" s="59" t="s">
        <v>254</v>
      </c>
      <c r="H24" s="59"/>
      <c r="I24" s="43"/>
      <c r="J24" s="43"/>
      <c r="K24" s="43"/>
      <c r="L24" s="43"/>
      <c r="M24" s="43"/>
      <c r="N24" s="43"/>
      <c r="O24" s="43"/>
      <c r="P24" s="43"/>
      <c r="Q24" s="43"/>
      <c r="R24" s="43"/>
      <c r="S24" s="43"/>
      <c r="T24" s="43"/>
      <c r="U24" s="43"/>
      <c r="V24" s="43"/>
      <c r="W24" s="43"/>
      <c r="X24" s="43"/>
      <c r="Y24" s="43"/>
    </row>
    <row r="25">
      <c r="A25" s="138"/>
      <c r="B25" s="49"/>
      <c r="C25" s="147" t="s">
        <v>210</v>
      </c>
      <c r="D25" s="162">
        <f>'Ratios 2022'!D33</f>
        <v>0.5628940151</v>
      </c>
      <c r="E25" s="162">
        <f>'Ratios 2023'!D33</f>
        <v>0.5118803773</v>
      </c>
      <c r="F25" s="162">
        <f>'Ratios 2024'!D33</f>
        <v>0.5676235958</v>
      </c>
      <c r="G25" s="180">
        <f>average(D25:F25)</f>
        <v>0.5474659961</v>
      </c>
      <c r="H25" s="149" t="s">
        <v>211</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212</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213</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251</v>
      </c>
      <c r="E29" s="45" t="s">
        <v>252</v>
      </c>
      <c r="F29" s="45" t="s">
        <v>253</v>
      </c>
      <c r="G29" s="59" t="s">
        <v>254</v>
      </c>
      <c r="H29" s="59"/>
      <c r="I29" s="43"/>
      <c r="J29" s="43"/>
      <c r="K29" s="43"/>
      <c r="L29" s="43"/>
      <c r="M29" s="43"/>
      <c r="N29" s="43"/>
      <c r="O29" s="43"/>
      <c r="P29" s="43"/>
      <c r="Q29" s="43"/>
      <c r="R29" s="43"/>
      <c r="S29" s="43"/>
      <c r="T29" s="43"/>
      <c r="U29" s="43"/>
      <c r="V29" s="43"/>
      <c r="W29" s="43"/>
      <c r="X29" s="43"/>
      <c r="Y29" s="43"/>
    </row>
    <row r="30">
      <c r="A30" s="138"/>
      <c r="B30" s="49"/>
      <c r="C30" s="147" t="s">
        <v>212</v>
      </c>
      <c r="D30" s="162">
        <f>'Ratios 2022'!D38</f>
        <v>0.08957168882</v>
      </c>
      <c r="E30" s="162">
        <f>'Ratios 2023'!D38</f>
        <v>0.06924627863</v>
      </c>
      <c r="F30" s="162">
        <f>'Ratios 2024'!D38</f>
        <v>0.07679911177</v>
      </c>
      <c r="G30" s="180">
        <f>average(D30:F30)</f>
        <v>0.07853902641</v>
      </c>
      <c r="H30" s="149" t="s">
        <v>215</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216</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217</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251</v>
      </c>
      <c r="E34" s="45" t="s">
        <v>252</v>
      </c>
      <c r="F34" s="45" t="s">
        <v>253</v>
      </c>
      <c r="G34" s="59" t="s">
        <v>254</v>
      </c>
      <c r="H34" s="59"/>
      <c r="I34" s="43"/>
      <c r="J34" s="43"/>
      <c r="K34" s="43"/>
      <c r="L34" s="43"/>
      <c r="M34" s="43"/>
      <c r="N34" s="43"/>
      <c r="O34" s="43"/>
      <c r="P34" s="43"/>
      <c r="Q34" s="43"/>
      <c r="R34" s="43"/>
      <c r="S34" s="43"/>
      <c r="T34" s="43"/>
      <c r="U34" s="43"/>
      <c r="V34" s="43"/>
      <c r="W34" s="43"/>
      <c r="X34" s="43"/>
      <c r="Y34" s="43"/>
    </row>
    <row r="35">
      <c r="A35" s="138"/>
      <c r="B35" s="49"/>
      <c r="C35" s="147" t="s">
        <v>255</v>
      </c>
      <c r="D35" s="162">
        <f>'Ratios 2022'!E41</f>
        <v>0.9340585497</v>
      </c>
      <c r="E35" s="162">
        <f>'Ratios 2023'!E41</f>
        <v>0.931197454</v>
      </c>
      <c r="F35" s="162">
        <f>'Ratios 2024'!E41</f>
        <v>0.9346018673</v>
      </c>
      <c r="G35" s="180">
        <f t="shared" ref="G35:G37" si="1">average(D35:F35)</f>
        <v>0.933285957</v>
      </c>
      <c r="H35" s="180"/>
      <c r="I35" s="43"/>
      <c r="J35" s="43"/>
      <c r="K35" s="43"/>
      <c r="L35" s="43"/>
      <c r="M35" s="43"/>
      <c r="N35" s="43"/>
      <c r="O35" s="43"/>
      <c r="P35" s="43"/>
      <c r="Q35" s="43"/>
      <c r="R35" s="43"/>
      <c r="S35" s="43"/>
      <c r="T35" s="43"/>
      <c r="U35" s="43"/>
      <c r="V35" s="43"/>
      <c r="W35" s="43"/>
      <c r="X35" s="43"/>
      <c r="Y35" s="43"/>
    </row>
    <row r="36">
      <c r="A36" s="138"/>
      <c r="B36" s="52"/>
      <c r="C36" s="147" t="s">
        <v>219</v>
      </c>
      <c r="D36" s="162">
        <f>'Ratios 2022'!E42</f>
        <v>0.0432924991</v>
      </c>
      <c r="E36" s="162">
        <f>'Ratios 2023'!E42</f>
        <v>0.0509437834</v>
      </c>
      <c r="F36" s="162">
        <f>'Ratios 2024'!E42</f>
        <v>0.0451146593</v>
      </c>
      <c r="G36" s="180">
        <f t="shared" si="1"/>
        <v>0.04645031393</v>
      </c>
      <c r="H36" s="180"/>
      <c r="I36" s="43"/>
      <c r="J36" s="43"/>
      <c r="K36" s="43"/>
      <c r="L36" s="43"/>
      <c r="M36" s="43"/>
      <c r="N36" s="43"/>
      <c r="O36" s="43"/>
      <c r="P36" s="43"/>
      <c r="Q36" s="43"/>
      <c r="R36" s="43"/>
      <c r="S36" s="43"/>
      <c r="T36" s="43"/>
      <c r="U36" s="43"/>
      <c r="V36" s="43"/>
      <c r="W36" s="43"/>
      <c r="X36" s="43"/>
      <c r="Y36" s="43"/>
    </row>
    <row r="37">
      <c r="A37" s="138"/>
      <c r="B37" s="181"/>
      <c r="C37" s="147" t="s">
        <v>220</v>
      </c>
      <c r="D37" s="162">
        <f>'Ratios 2022'!E43</f>
        <v>0.0226489512</v>
      </c>
      <c r="E37" s="162">
        <f>'Ratios 2023'!E43</f>
        <v>0.0178587626</v>
      </c>
      <c r="F37" s="162">
        <f>'Ratios 2024'!E43</f>
        <v>0.02028347339</v>
      </c>
      <c r="G37" s="180">
        <f t="shared" si="1"/>
        <v>0.02026372906</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221</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222</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251</v>
      </c>
      <c r="E41" s="45" t="s">
        <v>252</v>
      </c>
      <c r="F41" s="45" t="s">
        <v>253</v>
      </c>
      <c r="G41" s="59" t="s">
        <v>254</v>
      </c>
      <c r="H41" s="59"/>
      <c r="I41" s="43"/>
      <c r="J41" s="43"/>
      <c r="K41" s="43"/>
      <c r="L41" s="43"/>
      <c r="M41" s="43"/>
      <c r="N41" s="43"/>
      <c r="O41" s="43"/>
      <c r="P41" s="43"/>
      <c r="Q41" s="43"/>
      <c r="R41" s="43"/>
      <c r="S41" s="43"/>
      <c r="T41" s="43"/>
      <c r="U41" s="43"/>
      <c r="V41" s="43"/>
      <c r="W41" s="43"/>
      <c r="X41" s="43"/>
      <c r="Y41" s="43"/>
    </row>
    <row r="42">
      <c r="A42" s="138"/>
      <c r="B42" s="49"/>
      <c r="C42" s="147" t="s">
        <v>225</v>
      </c>
      <c r="D42" s="165">
        <f>'Ratios 2022'!D49</f>
        <v>30.69296615</v>
      </c>
      <c r="E42" s="165">
        <f>'Ratios 2023'!D49</f>
        <v>192.9879164</v>
      </c>
      <c r="F42" s="165">
        <f>'Ratios 2024'!D49</f>
        <v>20.28845553</v>
      </c>
      <c r="G42" s="182">
        <f>if((D42+E42+F42=0),0,(D42+E42+F42)/3)</f>
        <v>81.32311271</v>
      </c>
      <c r="H42" s="149" t="s">
        <v>226</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227</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228</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251</v>
      </c>
      <c r="E46" s="45" t="s">
        <v>252</v>
      </c>
      <c r="F46" s="45" t="s">
        <v>253</v>
      </c>
      <c r="G46" s="59" t="s">
        <v>254</v>
      </c>
      <c r="H46" s="59"/>
      <c r="I46" s="43"/>
      <c r="J46" s="43"/>
      <c r="K46" s="43"/>
      <c r="L46" s="43"/>
      <c r="M46" s="43"/>
      <c r="N46" s="43"/>
      <c r="O46" s="43"/>
      <c r="P46" s="43"/>
      <c r="Q46" s="43"/>
      <c r="R46" s="43"/>
      <c r="S46" s="43"/>
      <c r="T46" s="43"/>
      <c r="U46" s="43"/>
      <c r="V46" s="43"/>
      <c r="W46" s="43"/>
      <c r="X46" s="43"/>
      <c r="Y46" s="43"/>
    </row>
    <row r="47">
      <c r="A47" s="138"/>
      <c r="B47" s="49"/>
      <c r="C47" s="147" t="s">
        <v>231</v>
      </c>
      <c r="D47" s="148">
        <f>'Ratios 2022'!D54</f>
        <v>10.68034678</v>
      </c>
      <c r="E47" s="148">
        <f>'Ratios 2023'!D54</f>
        <v>51.1220158</v>
      </c>
      <c r="F47" s="148">
        <f>'Ratios 2024'!D54</f>
        <v>24.16195778</v>
      </c>
      <c r="G47" s="176">
        <f>average(D47:F47)</f>
        <v>28.65477345</v>
      </c>
      <c r="H47" s="149" t="s">
        <v>232</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233</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234</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251</v>
      </c>
      <c r="E51" s="45" t="s">
        <v>252</v>
      </c>
      <c r="F51" s="45" t="s">
        <v>253</v>
      </c>
      <c r="G51" s="59" t="s">
        <v>254</v>
      </c>
      <c r="H51" s="59"/>
      <c r="I51" s="43"/>
      <c r="J51" s="43"/>
      <c r="K51" s="43"/>
      <c r="L51" s="43"/>
      <c r="M51" s="43"/>
      <c r="N51" s="43"/>
      <c r="O51" s="43"/>
      <c r="P51" s="43"/>
      <c r="Q51" s="43"/>
      <c r="R51" s="43"/>
      <c r="S51" s="43"/>
      <c r="T51" s="43"/>
      <c r="U51" s="43"/>
      <c r="V51" s="43"/>
      <c r="W51" s="43"/>
      <c r="X51" s="43"/>
      <c r="Y51" s="43"/>
    </row>
    <row r="52">
      <c r="A52" s="138"/>
      <c r="B52" s="49"/>
      <c r="C52" s="147" t="s">
        <v>237</v>
      </c>
      <c r="D52" s="183">
        <f>'Ratios 2022'!D59</f>
        <v>0.328299625</v>
      </c>
      <c r="E52" s="183">
        <f>'Ratios 2023'!D59</f>
        <v>0.1390635317</v>
      </c>
      <c r="F52" s="183">
        <f>'Ratios 2024'!D59</f>
        <v>0.1553451739</v>
      </c>
      <c r="G52" s="184">
        <f>average(D52:F52)</f>
        <v>0.2075694436</v>
      </c>
      <c r="H52" s="149" t="s">
        <v>238</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SAVANA INSTITUTE</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SAVANA INSTITUTE</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951649.0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1425644.0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215000.0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2377293</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37774.0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23649.0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61423</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9800.0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115716.0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115716</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115716</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81</v>
      </c>
      <c r="D26" s="50">
        <v>109999.0</v>
      </c>
      <c r="E26" s="50">
        <v>1231296.0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112963.0</v>
      </c>
      <c r="E27" s="50">
        <v>1223607.0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-2964</v>
      </c>
      <c r="E28" s="75">
        <f t="shared" si="2"/>
        <v>7689</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4725</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28451.0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10103.0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18348</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98</v>
      </c>
      <c r="D39" s="74"/>
      <c r="E39" s="48">
        <v>4381.0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99</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4381</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2591686</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SAVANA INSTITUTE</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69795</v>
      </c>
      <c r="D3" s="99">
        <v>69795.0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120982</v>
      </c>
      <c r="D7" s="99">
        <v>97995.0</v>
      </c>
      <c r="E7" s="99">
        <v>15728.0</v>
      </c>
      <c r="F7" s="99">
        <v>7259.0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111</v>
      </c>
      <c r="C9" s="98">
        <f t="shared" si="1"/>
        <v>1521959</v>
      </c>
      <c r="D9" s="99">
        <v>1445122.0</v>
      </c>
      <c r="E9" s="99">
        <v>34520.0</v>
      </c>
      <c r="F9" s="99">
        <v>42317.0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147161</v>
      </c>
      <c r="D11" s="99">
        <v>132553.0</v>
      </c>
      <c r="E11" s="99">
        <v>9896.0</v>
      </c>
      <c r="F11" s="99">
        <v>4712.0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134861</v>
      </c>
      <c r="D12" s="99">
        <v>126769.0</v>
      </c>
      <c r="E12" s="99">
        <v>4046.0</v>
      </c>
      <c r="F12" s="99">
        <v>4046.0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22591</v>
      </c>
      <c r="D15" s="99">
        <v>20332.0</v>
      </c>
      <c r="E15" s="99">
        <v>2259.0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15500</v>
      </c>
      <c r="D16" s="99">
        <v>13950.0</v>
      </c>
      <c r="E16" s="99">
        <v>1550.0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439</v>
      </c>
      <c r="D19" s="99">
        <v>0.0</v>
      </c>
      <c r="E19" s="99">
        <v>439.0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474180</v>
      </c>
      <c r="D20" s="99">
        <v>441989.0</v>
      </c>
      <c r="E20" s="99">
        <v>32191.0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17597</v>
      </c>
      <c r="D21" s="99">
        <v>12318.0</v>
      </c>
      <c r="E21" s="99">
        <v>3519.0</v>
      </c>
      <c r="F21" s="99">
        <v>1760.0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85741</v>
      </c>
      <c r="D22" s="99">
        <v>83169.0</v>
      </c>
      <c r="E22" s="99">
        <v>1286.0</v>
      </c>
      <c r="F22" s="99">
        <v>1286.0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67355</v>
      </c>
      <c r="D23" s="99">
        <v>63398.0</v>
      </c>
      <c r="E23" s="99">
        <v>3361.0</v>
      </c>
      <c r="F23" s="99">
        <v>596.0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150066</v>
      </c>
      <c r="D25" s="99">
        <v>142451.0</v>
      </c>
      <c r="E25" s="99">
        <v>7615.0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68759</v>
      </c>
      <c r="D26" s="99">
        <v>68759.0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6952</v>
      </c>
      <c r="D28" s="99">
        <v>6744.0</v>
      </c>
      <c r="E28" s="99">
        <v>104.0</v>
      </c>
      <c r="F28" s="99">
        <v>104.0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130260</v>
      </c>
      <c r="D29" s="99">
        <v>116821.0</v>
      </c>
      <c r="E29" s="99">
        <v>13439.0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123584</v>
      </c>
      <c r="D31" s="99">
        <v>117405.0</v>
      </c>
      <c r="E31" s="99">
        <v>6179.0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24547</v>
      </c>
      <c r="D32" s="99">
        <v>17183.0</v>
      </c>
      <c r="E32" s="99">
        <v>6137.0</v>
      </c>
      <c r="F32" s="99">
        <v>1227.0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226701</v>
      </c>
      <c r="D34" s="99">
        <v>215365.0</v>
      </c>
      <c r="E34" s="99">
        <v>5668.0</v>
      </c>
      <c r="F34" s="99">
        <v>5668.0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8479</v>
      </c>
      <c r="D35" s="99">
        <v>0.0</v>
      </c>
      <c r="E35" s="99">
        <v>0.0</v>
      </c>
      <c r="F35" s="99">
        <v>8479.0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2252</v>
      </c>
      <c r="D36" s="99">
        <v>2139.0</v>
      </c>
      <c r="E36" s="99">
        <v>113.0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3419761</v>
      </c>
      <c r="D40" s="103">
        <f t="shared" si="2"/>
        <v>3194257</v>
      </c>
      <c r="E40" s="103">
        <f t="shared" si="2"/>
        <v>148050</v>
      </c>
      <c r="F40" s="103">
        <f t="shared" si="2"/>
        <v>77454</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SAVANA INSTITUTE</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1186811.0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189625.0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1442870.0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1056605.0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13380.0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5594759.0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163626.0</v>
      </c>
      <c r="E12" s="108">
        <f>D11-D12</f>
        <v>5431133</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11000.0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36847.0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1369737.0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10738008</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364154.0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3525284.0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1385728.0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5275166</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1602998.0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3859844.0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5462842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10738008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SAVANA INSTITUTE</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2022'!C40</f>
        <v>3419761</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2022'!C31</f>
        <v>123584</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3296177</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274681.4167</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2022'!E2+'Balance Sheet 2022'!E3</f>
        <v>1376436</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5.011027017</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2022'!E30</f>
        <v>1602998</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2022'!C40</f>
        <v>3419761</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284980.0833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5.624947474</v>
      </c>
      <c r="E14" s="149" t="s">
        <v>189</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2022'!E13:E15)</f>
        <v>11000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2022'!C40</f>
        <v>3419761</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284980.0833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0.03859918866</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5.049626206</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2022'!E2:E7,'Revenues 2022'!F10:F15)</f>
        <v>1425644</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2022'!F44</f>
        <v>2591686</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0.5500836135</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2022'!C7:C9)</f>
        <v>1642941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2022'!C10:C12)</f>
        <v>282022</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1924963</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2022'!C40</f>
        <v>3419761</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0.5628940151</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2022'!C10:C11)</f>
        <v>147161</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2022'!C7:C9)</f>
        <v>1642941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0.08957168882</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218</v>
      </c>
      <c r="D41" s="75">
        <f>'Expenses 2022'!D40</f>
        <v>3194257</v>
      </c>
      <c r="E41" s="164">
        <f t="shared" ref="E41:E44" si="1">D41/$D$44</f>
        <v>0.9340585497</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2022'!E40</f>
        <v>148050</v>
      </c>
      <c r="E42" s="164">
        <f t="shared" si="1"/>
        <v>0.0432924991</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2022'!F40</f>
        <v>77454</v>
      </c>
      <c r="E43" s="164">
        <f t="shared" si="1"/>
        <v>0.0226489512</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3419761</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2022'!F9</f>
        <v>2377293</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2022'!F40</f>
        <v>77454</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30.69296615</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2022'!E2:E10)</f>
        <v>3889291</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2022'!E19:E22)</f>
        <v>364154</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10.68034678</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2022'!E25:E26)</f>
        <v>3525284</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2022'!E18</f>
        <v>10738008</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0.328299625</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SAVANA INSTITUTE</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1133269.0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1.7409203E7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400414.0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18542472</v>
      </c>
      <c r="G9" s="58"/>
      <c r="H9" s="58"/>
      <c r="I9" s="58"/>
      <c r="J9" s="58"/>
      <c r="K9" s="58"/>
      <c r="L9" s="58"/>
      <c r="M9" s="58"/>
      <c r="N9" s="58"/>
      <c r="O9" s="58"/>
      <c r="P9" s="58"/>
      <c r="Q9" s="58"/>
      <c r="R9" s="58"/>
      <c r="S9" s="58"/>
      <c r="T9" s="58"/>
      <c r="U9" s="58"/>
      <c r="V9" s="58"/>
      <c r="W9" s="58"/>
      <c r="X9" s="58"/>
      <c r="Y9" s="58"/>
      <c r="Z9" s="58"/>
    </row>
    <row r="10">
      <c r="A10" s="44" t="s">
        <v>62</v>
      </c>
      <c r="B10" s="59" t="s">
        <v>63</v>
      </c>
      <c r="C10" s="60" t="s">
        <v>65</v>
      </c>
      <c r="D10" s="15"/>
      <c r="E10" s="15"/>
      <c r="F10" s="48">
        <v>115108.0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239</v>
      </c>
      <c r="D11" s="61"/>
      <c r="E11" s="61"/>
      <c r="F11" s="62">
        <v>36585.0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t="s">
        <v>64</v>
      </c>
      <c r="D12" s="61"/>
      <c r="E12" s="61"/>
      <c r="F12" s="62">
        <v>32497.0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184190</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154433.0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107855.0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107855</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107855</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240</v>
      </c>
      <c r="D26" s="50">
        <v>414174.0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400000.0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14174</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14174</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620.0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620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98</v>
      </c>
      <c r="D39" s="74"/>
      <c r="E39" s="48">
        <v>9971.0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9971</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19013715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SAVANA INSTITUTE</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30515</v>
      </c>
      <c r="D3" s="99">
        <v>30515.0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156812</v>
      </c>
      <c r="D7" s="99">
        <v>127018.0</v>
      </c>
      <c r="E7" s="99">
        <v>20386.0</v>
      </c>
      <c r="F7" s="99">
        <v>9408.0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2239750</v>
      </c>
      <c r="D9" s="99">
        <v>2124502.0</v>
      </c>
      <c r="E9" s="99">
        <v>52471.0</v>
      </c>
      <c r="F9" s="99">
        <v>62777.0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165953</v>
      </c>
      <c r="D11" s="99">
        <v>153159.0</v>
      </c>
      <c r="E11" s="99">
        <v>7763.0</v>
      </c>
      <c r="F11" s="99">
        <v>5031.0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191426</v>
      </c>
      <c r="D12" s="99">
        <v>179940.0</v>
      </c>
      <c r="E12" s="99">
        <v>5743.0</v>
      </c>
      <c r="F12" s="99">
        <v>5743.0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6875</v>
      </c>
      <c r="D15" s="99">
        <v>6188.0</v>
      </c>
      <c r="E15" s="99">
        <v>687.0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29977</v>
      </c>
      <c r="D16" s="99">
        <v>26979.0</v>
      </c>
      <c r="E16" s="99">
        <v>2998.0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1218536</v>
      </c>
      <c r="D20" s="99">
        <v>1094469.0</v>
      </c>
      <c r="E20" s="99">
        <v>124067.0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29749</v>
      </c>
      <c r="D21" s="99">
        <v>20824.0</v>
      </c>
      <c r="E21" s="99">
        <v>5950.0</v>
      </c>
      <c r="F21" s="99">
        <v>2975.0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105037</v>
      </c>
      <c r="D22" s="99">
        <v>101885.0</v>
      </c>
      <c r="E22" s="99">
        <v>1576.0</v>
      </c>
      <c r="F22" s="99">
        <v>1576.0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183126</v>
      </c>
      <c r="D23" s="99">
        <v>172441.0</v>
      </c>
      <c r="E23" s="99">
        <v>9051.0</v>
      </c>
      <c r="F23" s="99">
        <v>1634.0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300018</v>
      </c>
      <c r="D25" s="99">
        <v>285017.0</v>
      </c>
      <c r="E25" s="99">
        <v>15001.0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127749</v>
      </c>
      <c r="D26" s="99">
        <v>127749.0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7027</v>
      </c>
      <c r="D28" s="99">
        <v>6815.0</v>
      </c>
      <c r="E28" s="99">
        <v>106.0</v>
      </c>
      <c r="F28" s="99">
        <v>106.0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89848</v>
      </c>
      <c r="D29" s="99">
        <v>80863.0</v>
      </c>
      <c r="E29" s="99">
        <v>8985.0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146196</v>
      </c>
      <c r="D31" s="99">
        <v>138886.0</v>
      </c>
      <c r="E31" s="99">
        <v>7310.0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25652</v>
      </c>
      <c r="D32" s="99">
        <v>17956.0</v>
      </c>
      <c r="E32" s="99">
        <v>6413.0</v>
      </c>
      <c r="F32" s="99">
        <v>1283.0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241</v>
      </c>
      <c r="C34" s="98">
        <f t="shared" si="1"/>
        <v>244030</v>
      </c>
      <c r="D34" s="99">
        <v>232934.0</v>
      </c>
      <c r="E34" s="99">
        <v>5548.0</v>
      </c>
      <c r="F34" s="99">
        <v>5548.0</v>
      </c>
      <c r="G34" s="43"/>
      <c r="H34" s="43"/>
      <c r="I34" s="43"/>
      <c r="J34" s="43"/>
      <c r="K34" s="43"/>
      <c r="L34" s="43"/>
      <c r="M34" s="43"/>
      <c r="N34" s="43"/>
      <c r="O34" s="43"/>
      <c r="P34" s="43"/>
      <c r="Q34" s="43"/>
      <c r="R34" s="43"/>
      <c r="S34" s="43"/>
      <c r="T34" s="43"/>
      <c r="U34" s="43"/>
      <c r="V34" s="43"/>
      <c r="W34" s="43"/>
      <c r="X34" s="43"/>
      <c r="Y34" s="43"/>
      <c r="Z34" s="43"/>
    </row>
    <row r="35">
      <c r="A35" s="45" t="s">
        <v>48</v>
      </c>
      <c r="B35" s="102" t="s">
        <v>242</v>
      </c>
      <c r="C35" s="98">
        <f t="shared" si="1"/>
        <v>81280</v>
      </c>
      <c r="D35" s="99">
        <v>81280.0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243</v>
      </c>
      <c r="C36" s="98">
        <f t="shared" si="1"/>
        <v>492</v>
      </c>
      <c r="D36" s="99">
        <v>467.0</v>
      </c>
      <c r="E36" s="99">
        <v>25.0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5380048</v>
      </c>
      <c r="D40" s="103">
        <f t="shared" si="2"/>
        <v>5009887</v>
      </c>
      <c r="E40" s="103">
        <f t="shared" si="2"/>
        <v>274080</v>
      </c>
      <c r="F40" s="103">
        <f t="shared" si="2"/>
        <v>96081</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SAVANA INSTITUTE</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223819.0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5921961.0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8654791.0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1135881.0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9250.0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3140.0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6012681.0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305977.0</v>
      </c>
      <c r="E12" s="108">
        <f>D11-D12</f>
        <v>5706704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1011000.0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33002.0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1422700.0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24122248</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311976.0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3354525.0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1431234.0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5097735</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-195132.0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1.9219645E7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19024513</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24122248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