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<sst xmlns="http://schemas.openxmlformats.org/spreadsheetml/2006/main" count="874" uniqueCount="252">
  <si>
    <t>MOUNT TAMALPAIS COLLEGE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</si>
  <si>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</si>
  <si>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</si>
  <si>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</si>
  <si>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</si>
  <si>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</si>
  <si>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</si>
  <si>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</si>
  <si>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</si>
  <si>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</si>
  <si>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</si>
  <si>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</si>
  <si>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</si>
  <si>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</si>
  <si>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</si>
  <si>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</si>
  <si>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</si>
  <si>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</si>
  <si>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</si>
  <si>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</si>
  <si>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</si>
  <si>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</si>
  <si>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</si>
  <si>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</si>
  <si>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</si>
  <si>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</si>
  <si>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</si>
  <si>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</si>
  <si>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</si>
  <si>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</si>
  <si>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</si>
  <si>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</si>
  <si>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</si>
  <si>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</si>
  <si>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</si>
  <si>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</si>
  <si>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</si>
  <si>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</si>
  <si>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</si>
  <si>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</si>
  <si>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</si>
  <si>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</si>
  <si>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</si>
  <si>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</si>
  <si>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</si>
  <si>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</si>
  <si>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</si>
  <si>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</si>
  <si>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</si>
  <si>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</si>
  <si>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</si>
  <si>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</si>
  <si>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</si>
  <si>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</si>
  <si>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</si>
  <si>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</si>
  <si>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</si>
  <si>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</si>
  <si>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</si>
  <si>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</si>
  <si>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</si>
  <si>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</si>
  <si>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</si>
  <si>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</si>
  <si>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</si>
  <si>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</si>
  <si>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</si>
  <si>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</si>
  <si>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</si>
  <si>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</si>
  <si>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</si>
  <si>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</si>
  <si>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</si>
  <si>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</si>
  <si>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</si>
  <si>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</si>
  <si>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</si>
  <si>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</si>
  <si>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</si>
  <si>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</si>
  <si>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</si>
  <si>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</si>
  <si>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</si>
  <si>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</si>
  <si>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</si>
  <si>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</si>
  <si>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</si>
  <si>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</si>
  <si>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</si>
  <si>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</si>
  <si>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</si>
  <si>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</si>
  <si>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</si>
  <si>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</si>
  <si>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</si>
  <si>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</si>
  <si>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</si>
  <si>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FISCAL SPONSORSHIP FEES</t>
  </si>
  <si>
    <t>MERCHANDISE SALES</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</si>
  <si>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</si>
  <si>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</si>
  <si>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</si>
  <si>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</si>
  <si>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</si>
  <si>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</si>
  <si>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</si>
  <si>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</si>
  <si>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</si>
  <si>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</si>
  <si>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</si>
  <si>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</si>
  <si>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</si>
  <si>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</si>
  <si>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</si>
  <si>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</si>
  <si>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</si>
  <si>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</si>
  <si>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</si>
  <si>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</si>
  <si>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</si>
  <si>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</si>
  <si>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</si>
  <si>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</si>
  <si>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</si>
  <si>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</si>
  <si>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</si>
  <si>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</si>
  <si>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</si>
  <si>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</si>
  <si>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</si>
  <si>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</si>
  <si>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</si>
  <si>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</si>
  <si>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</si>
  <si>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</si>
  <si>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</si>
  <si>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</si>
  <si>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 &amp; EQUIPMENT</t>
  </si>
  <si>
    <t>OFFICE &amp; SUBSCRIPTIONS</t>
  </si>
  <si>
    <t>POSTAGE, COPYING, &amp; PRINTING</t>
  </si>
  <si>
    <t>FUNDRAISING EXPENSE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</si>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</sst>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MOUNT TAMALPAIS COLLEGE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4443094</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4443094</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370257.8333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1031808</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2.786728347</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2104884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4443094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370257.8333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5.684914161</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1604251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4443094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370257.8333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4.33279422</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7.119522567</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3042007</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3149045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0.9660093774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3146130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520898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3667028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4443094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0.8253320772</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281941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3146130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0.08961517801</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243</v>
      </c>
      <c r="D41" s="75">
        <f>'Expenses 2023'!D40</f>
        <v>2814551</v>
      </c>
      <c r="E41" s="164">
        <f t="shared" ref="E41:E44" si="1">D41/$D$44</f>
        <v>0.6334664538</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665073</v>
      </c>
      <c r="E42" s="164">
        <f t="shared" si="1"/>
        <v>0.1496869074</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963470</v>
      </c>
      <c r="E43" s="164">
        <f t="shared" si="1"/>
        <v>0.2168466389</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4443094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3042007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963470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3.157344806</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1144760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225836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5.068988115</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3196457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MOUNT TAMALPAIS COLLEGE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4304903.0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4304903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57958.0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5948.0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5948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5948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98</v>
      </c>
      <c r="D39" s="74"/>
      <c r="E39" s="48">
        <v>368.0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5052.0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5420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4374229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MOUNT TAMALPAIS COLLEGE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76583</v>
      </c>
      <c r="D4" s="99">
        <v>76583.0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808859</v>
      </c>
      <c r="D7" s="99">
        <v>488674.0</v>
      </c>
      <c r="E7" s="99">
        <v>175102.0</v>
      </c>
      <c r="F7" s="99">
        <v>145083.0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1878322</v>
      </c>
      <c r="D9" s="99">
        <v>1385163.0</v>
      </c>
      <c r="E9" s="99">
        <v>188252.0</v>
      </c>
      <c r="F9" s="99">
        <v>304907.0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227520</v>
      </c>
      <c r="D11" s="99">
        <v>162542.0</v>
      </c>
      <c r="E11" s="99">
        <v>33371.0</v>
      </c>
      <c r="F11" s="99">
        <v>31607.0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205668</v>
      </c>
      <c r="D12" s="99">
        <v>143129.0</v>
      </c>
      <c r="E12" s="99">
        <v>27400.0</v>
      </c>
      <c r="F12" s="99">
        <v>35139.0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168000</v>
      </c>
      <c r="D18" s="99">
        <v>0.0</v>
      </c>
      <c r="E18" s="99">
        <v>0.0</v>
      </c>
      <c r="F18" s="99">
        <v>168000.0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246261</v>
      </c>
      <c r="D20" s="99">
        <v>147370.0</v>
      </c>
      <c r="E20" s="99">
        <v>89389.0</v>
      </c>
      <c r="F20" s="99">
        <v>9502.0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141642</v>
      </c>
      <c r="D22" s="99">
        <v>89904.0</v>
      </c>
      <c r="E22" s="99">
        <v>28947.0</v>
      </c>
      <c r="F22" s="99">
        <v>22791.0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37746</v>
      </c>
      <c r="D23" s="99">
        <v>28778.0</v>
      </c>
      <c r="E23" s="99">
        <v>4105.0</v>
      </c>
      <c r="F23" s="99">
        <v>4863.0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112325</v>
      </c>
      <c r="D25" s="99">
        <v>81324.0</v>
      </c>
      <c r="E25" s="99">
        <v>14326.0</v>
      </c>
      <c r="F25" s="99">
        <v>16675.0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58921</v>
      </c>
      <c r="D26" s="99">
        <v>24247.0</v>
      </c>
      <c r="E26" s="99">
        <v>15400.0</v>
      </c>
      <c r="F26" s="99">
        <v>19274.0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15945</v>
      </c>
      <c r="D32" s="99">
        <v>4978.0</v>
      </c>
      <c r="E32" s="99">
        <v>9946.0</v>
      </c>
      <c r="F32" s="99">
        <v>1021.0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139</v>
      </c>
      <c r="C34" s="98">
        <f t="shared" si="1"/>
        <v>97335</v>
      </c>
      <c r="D34" s="99">
        <v>67708.0</v>
      </c>
      <c r="E34" s="99">
        <v>238.0</v>
      </c>
      <c r="F34" s="99">
        <v>29389.0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8">
        <f t="shared" si="1"/>
        <v>38731</v>
      </c>
      <c r="D35" s="99">
        <v>687.0</v>
      </c>
      <c r="E35" s="99">
        <v>0.0</v>
      </c>
      <c r="F35" s="99">
        <v>38044.0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38605</v>
      </c>
      <c r="D36" s="99">
        <v>38605.0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25005</v>
      </c>
      <c r="D37" s="99">
        <v>11515.0</v>
      </c>
      <c r="E37" s="99">
        <v>9730.0</v>
      </c>
      <c r="F37" s="99">
        <v>3760.0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22514</v>
      </c>
      <c r="D38" s="99">
        <v>11663.0</v>
      </c>
      <c r="E38" s="99">
        <v>9702.0</v>
      </c>
      <c r="F38" s="99">
        <v>1149.0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4199982</v>
      </c>
      <c r="D40" s="103">
        <f t="shared" si="2"/>
        <v>2762870</v>
      </c>
      <c r="E40" s="103">
        <f t="shared" si="2"/>
        <v>605908</v>
      </c>
      <c r="F40" s="103">
        <f t="shared" si="2"/>
        <v>831204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MOUNT TAMALPAIS COLLEGE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571818.0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642494.0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823.0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16647.0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69400.0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149483.0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139296.0</v>
      </c>
      <c r="E12" s="108">
        <f>D11-D12</f>
        <v>10187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1668132.0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329586.0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3309087</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263901.0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329066.0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592967</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1789900.0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926220.0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2716120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3309087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MOUNT TAMALPAIS COLLEGE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4199982</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4199982</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349998.5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571818</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1.633772716</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1789900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4199982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349998.5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5.114021917</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1668132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4199982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349998.5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4.766111855</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6.399884571</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4304903</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4374229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0.9841512641</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2687181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433188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3120369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4199982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0.7429481841</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227520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2687181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0.08466865462</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245</v>
      </c>
      <c r="D41" s="75">
        <f>'Expenses 2024'!D40</f>
        <v>2762870</v>
      </c>
      <c r="E41" s="164">
        <f t="shared" ref="E41:E44" si="1">D41/$D$44</f>
        <v>0.6578290097</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605908</v>
      </c>
      <c r="E42" s="164">
        <f t="shared" si="1"/>
        <v>0.1442644278</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831204</v>
      </c>
      <c r="E43" s="164">
        <f t="shared" si="1"/>
        <v>0.1979065625</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4199982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4304903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831204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5.17911728</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1301182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263901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4.93056866</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3309087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MOUNT TAMALPAIS COLLEGE</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184</v>
      </c>
      <c r="D5" s="176">
        <f>'Ratios 2022'!D8</f>
        <v>3.651408359</v>
      </c>
      <c r="E5" s="176">
        <f>'Ratios 2023'!D8</f>
        <v>2.786728347</v>
      </c>
      <c r="F5" s="176">
        <f>'Ratios 2024'!D8</f>
        <v>1.633772716</v>
      </c>
      <c r="G5" s="176">
        <f>average(D5:F5)</f>
        <v>2.690636474</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192</v>
      </c>
      <c r="D10" s="148">
        <f>'Ratios 2022'!D14</f>
        <v>7.336629158</v>
      </c>
      <c r="E10" s="148">
        <f>'Ratios 2023'!D14</f>
        <v>5.684914161</v>
      </c>
      <c r="F10" s="148">
        <f>'Ratios 2024'!D14</f>
        <v>5.114021917</v>
      </c>
      <c r="G10" s="176">
        <f>average(D10:F10)</f>
        <v>6.045188412</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2022'!D20</f>
        <v>5.520730489</v>
      </c>
      <c r="E15" s="179">
        <f>'Ratios 2023'!D20</f>
        <v>4.33279422</v>
      </c>
      <c r="F15" s="179">
        <f>'Ratios 2024'!D20</f>
        <v>4.766111855</v>
      </c>
      <c r="G15" s="176">
        <f>average(D15:F15)</f>
        <v>4.873212188</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1.006735748</v>
      </c>
      <c r="E20" s="162">
        <f>'Ratios 2023'!D26</f>
        <v>0.9660093774</v>
      </c>
      <c r="F20" s="162">
        <f>'Ratios 2024'!D26</f>
        <v>0.9841512641</v>
      </c>
      <c r="G20" s="180">
        <f>average(D20:F20)</f>
        <v>0.9856321298</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0.67169739</v>
      </c>
      <c r="E25" s="162">
        <f>'Ratios 2023'!D33</f>
        <v>0.8253320772</v>
      </c>
      <c r="F25" s="162">
        <f>'Ratios 2024'!D33</f>
        <v>0.7429481841</v>
      </c>
      <c r="G25" s="180">
        <f>average(D25:F25)</f>
        <v>0.7466592171</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0.08013354728</v>
      </c>
      <c r="E30" s="162">
        <f>'Ratios 2023'!D38</f>
        <v>0.08961517801</v>
      </c>
      <c r="F30" s="162">
        <f>'Ratios 2024'!D38</f>
        <v>0.08466865462</v>
      </c>
      <c r="G30" s="180">
        <f>average(D30:F30)</f>
        <v>0.0848057933</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0.6214634821</v>
      </c>
      <c r="E35" s="162">
        <f>'Ratios 2023'!E41</f>
        <v>0.6334664538</v>
      </c>
      <c r="F35" s="162">
        <f>'Ratios 2024'!E41</f>
        <v>0.6578290097</v>
      </c>
      <c r="G35" s="180">
        <f t="shared" ref="G35:G37" si="1">average(D35:F35)</f>
        <v>0.6375863152</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2022'!E42</f>
        <v>0.1717061288</v>
      </c>
      <c r="E36" s="162">
        <f>'Ratios 2023'!E42</f>
        <v>0.1496869074</v>
      </c>
      <c r="F36" s="162">
        <f>'Ratios 2024'!E42</f>
        <v>0.1442644278</v>
      </c>
      <c r="G36" s="180">
        <f t="shared" si="1"/>
        <v>0.1552191546</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2022'!E43</f>
        <v>0.2068303892</v>
      </c>
      <c r="E37" s="162">
        <f>'Ratios 2023'!E43</f>
        <v>0.2168466389</v>
      </c>
      <c r="F37" s="162">
        <f>'Ratios 2024'!E43</f>
        <v>0.1979065625</v>
      </c>
      <c r="G37" s="180">
        <f t="shared" si="1"/>
        <v>0.2071945302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2.749518971</v>
      </c>
      <c r="E42" s="165">
        <f>'Ratios 2023'!D49</f>
        <v>3.157344806</v>
      </c>
      <c r="F42" s="165">
        <f>'Ratios 2024'!D49</f>
        <v>5.17911728</v>
      </c>
      <c r="G42" s="182">
        <f>average(D42:F42)</f>
        <v>3.695327019</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6.952388638</v>
      </c>
      <c r="E47" s="148">
        <f>'Ratios 2023'!D54</f>
        <v>5.068988115</v>
      </c>
      <c r="F47" s="148">
        <f>'Ratios 2024'!D54</f>
        <v>4.93056866</v>
      </c>
      <c r="G47" s="176">
        <f>average(D47:F47)</f>
        <v>5.650648471</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239</v>
      </c>
      <c r="D52" s="183">
        <f>'Ratios 2022'!D59</f>
        <v>0</v>
      </c>
      <c r="E52" s="183">
        <f>'Ratios 2023'!D59</f>
        <v>0</v>
      </c>
      <c r="F52" s="183">
        <f>'Ratios 2024'!D59</f>
        <v>0</v>
      </c>
      <c r="G52" s="184">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MOUNT TAMALPAIS COLLEGE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MOUNT TAMALPAIS COLLEGE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2830803.0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2830803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1651.0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1651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22501.0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12600.0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75883.0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-63283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410.0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99</v>
      </c>
      <c r="D41" s="74"/>
      <c r="E41" s="48">
        <v>19766.0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20191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2811863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MOUNT TAMALPAIS COLLEGE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605419</v>
      </c>
      <c r="D3" s="99">
        <v>605419.0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902922</v>
      </c>
      <c r="D7" s="99">
        <v>389412.0</v>
      </c>
      <c r="E7" s="99">
        <v>218532.0</v>
      </c>
      <c r="F7" s="99">
        <v>294978.0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1991933</v>
      </c>
      <c r="D9" s="99">
        <v>1282179.0</v>
      </c>
      <c r="E9" s="99">
        <v>270117.0</v>
      </c>
      <c r="F9" s="99">
        <v>439637.0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231975</v>
      </c>
      <c r="D11" s="99">
        <v>140172.0</v>
      </c>
      <c r="E11" s="99">
        <v>41407.0</v>
      </c>
      <c r="F11" s="99">
        <v>50396.0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216754</v>
      </c>
      <c r="D12" s="99">
        <v>125351.0</v>
      </c>
      <c r="E12" s="99">
        <v>36320.0</v>
      </c>
      <c r="F12" s="99">
        <v>55083.0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297733</v>
      </c>
      <c r="D20" s="99">
        <v>59830.0</v>
      </c>
      <c r="E20" s="99">
        <v>214287.0</v>
      </c>
      <c r="F20" s="99">
        <v>23616.0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46620</v>
      </c>
      <c r="D23" s="99">
        <v>29108.0</v>
      </c>
      <c r="E23" s="99">
        <v>4689.0</v>
      </c>
      <c r="F23" s="99">
        <v>12823.0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130301</v>
      </c>
      <c r="D25" s="99">
        <v>89956.0</v>
      </c>
      <c r="E25" s="99">
        <v>15989.0</v>
      </c>
      <c r="F25" s="99">
        <v>24356.0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24985</v>
      </c>
      <c r="D26" s="99">
        <v>7659.0</v>
      </c>
      <c r="E26" s="99">
        <v>5384.0</v>
      </c>
      <c r="F26" s="99">
        <v>11942.0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225840</v>
      </c>
      <c r="D34" s="99">
        <v>212488.0</v>
      </c>
      <c r="E34" s="99">
        <v>49.0</v>
      </c>
      <c r="F34" s="99">
        <v>13303.0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143530</v>
      </c>
      <c r="D35" s="99">
        <v>84586.0</v>
      </c>
      <c r="E35" s="99">
        <v>32690.0</v>
      </c>
      <c r="F35" s="99">
        <v>26254.0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78594</v>
      </c>
      <c r="D36" s="99">
        <v>43428.0</v>
      </c>
      <c r="E36" s="99">
        <v>929.0</v>
      </c>
      <c r="F36" s="99">
        <v>34237.0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37615</v>
      </c>
      <c r="D37" s="99">
        <v>0.0</v>
      </c>
      <c r="E37" s="99">
        <v>0.0</v>
      </c>
      <c r="F37" s="99">
        <v>37615.0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43592</v>
      </c>
      <c r="D38" s="99">
        <v>23941.0</v>
      </c>
      <c r="E38" s="99">
        <v>14328.0</v>
      </c>
      <c r="F38" s="99">
        <v>5323.0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4977813</v>
      </c>
      <c r="D40" s="103">
        <f t="shared" si="2"/>
        <v>3093529</v>
      </c>
      <c r="E40" s="103">
        <f t="shared" si="2"/>
        <v>854721</v>
      </c>
      <c r="F40" s="103">
        <f t="shared" si="2"/>
        <v>1029563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MOUNT TAMALPAIS COLLEGE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1514669.0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141054.0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17863.0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92571.0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149483.0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126850.0</v>
      </c>
      <c r="E12" s="108">
        <f>D11-D12</f>
        <v>22633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2290097.0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39942.0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4118829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254036.0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31619.0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285655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3043364.0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789810.0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3833174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4118829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MOUNT TAMALPAIS COLLEGE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4977813</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4977813</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414817.75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1514669</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3.651408359</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3043364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4977813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414817.75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7.336629158</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2290097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4977813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414817.75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5.520730489</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9.172138849</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2830803</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2811863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1.006735748</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2894855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448729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3343584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4977813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0.67169739</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231975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2894855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0.08013354728</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3093529</v>
      </c>
      <c r="E41" s="164">
        <f t="shared" ref="E41:E44" si="1">D41/$D$44</f>
        <v>0.6214634821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854721</v>
      </c>
      <c r="E42" s="164">
        <f t="shared" si="1"/>
        <v>0.1717061288</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1029563</v>
      </c>
      <c r="E43" s="164">
        <f t="shared" si="1"/>
        <v>0.2068303892</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4977813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2830803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1029563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2.749518971</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1766157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254036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6.952388638</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4118829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MOUNT TAMALPAIS COLLEGE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3042007.0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3042007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95752.0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98</v>
      </c>
      <c r="D39" s="74"/>
      <c r="E39" s="48">
        <v>443.0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10843.0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11286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3149045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MOUNT TAMALPAIS COLLEGE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743148</v>
      </c>
      <c r="D7" s="99">
        <v>448303.0</v>
      </c>
      <c r="E7" s="99">
        <v>60864.0</v>
      </c>
      <c r="F7" s="99">
        <v>233981.0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2402982</v>
      </c>
      <c r="D9" s="99">
        <v>1574472.0</v>
      </c>
      <c r="E9" s="99">
        <v>374592.0</v>
      </c>
      <c r="F9" s="99">
        <v>453918.0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281941</v>
      </c>
      <c r="D11" s="99">
        <v>184869.0</v>
      </c>
      <c r="E11" s="99">
        <v>44702.0</v>
      </c>
      <c r="F11" s="99">
        <v>52370.0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238957</v>
      </c>
      <c r="D12" s="99">
        <v>152953.0</v>
      </c>
      <c r="E12" s="99">
        <v>33631.0</v>
      </c>
      <c r="F12" s="99">
        <v>52373.0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2006</v>
      </c>
      <c r="D15" s="99">
        <v>0.0</v>
      </c>
      <c r="E15" s="99">
        <v>2006.0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70768</v>
      </c>
      <c r="D16" s="99">
        <v>0.0</v>
      </c>
      <c r="E16" s="99">
        <v>70768.0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139832</v>
      </c>
      <c r="D20" s="99">
        <v>64296.0</v>
      </c>
      <c r="E20" s="99">
        <v>19275.0</v>
      </c>
      <c r="F20" s="99">
        <v>56261.0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143902</v>
      </c>
      <c r="D23" s="99">
        <v>94518.0</v>
      </c>
      <c r="E23" s="99">
        <v>16757.0</v>
      </c>
      <c r="F23" s="99">
        <v>32627.0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118713</v>
      </c>
      <c r="D25" s="99">
        <v>78125.0</v>
      </c>
      <c r="E25" s="99">
        <v>16444.0</v>
      </c>
      <c r="F25" s="99">
        <v>24144.0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19382</v>
      </c>
      <c r="D26" s="99">
        <v>11354.0</v>
      </c>
      <c r="E26" s="99">
        <v>3065.0</v>
      </c>
      <c r="F26" s="99">
        <v>4963.0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87610</v>
      </c>
      <c r="D34" s="99">
        <v>87610.0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73176</v>
      </c>
      <c r="D35" s="99">
        <v>53402.0</v>
      </c>
      <c r="E35" s="99">
        <v>531.0</v>
      </c>
      <c r="F35" s="99">
        <v>19243.0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37886</v>
      </c>
      <c r="D36" s="99">
        <v>24017.0</v>
      </c>
      <c r="E36" s="99">
        <v>7786.0</v>
      </c>
      <c r="F36" s="99">
        <v>6083.0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25753</v>
      </c>
      <c r="D37" s="99">
        <v>25067.0</v>
      </c>
      <c r="E37" s="99">
        <v>686.0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57038</v>
      </c>
      <c r="D38" s="99">
        <v>15565.0</v>
      </c>
      <c r="E38" s="99">
        <v>13966.0</v>
      </c>
      <c r="F38" s="99">
        <v>27507.0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4443094</v>
      </c>
      <c r="D40" s="103">
        <f t="shared" si="2"/>
        <v>2814551</v>
      </c>
      <c r="E40" s="103">
        <f t="shared" si="2"/>
        <v>665073</v>
      </c>
      <c r="F40" s="103">
        <f t="shared" si="2"/>
        <v>963470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MOUNT TAMALPAIS COLLEGE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1031808.0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15771.0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19677.0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77504.0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149483.0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135180.0</v>
      </c>
      <c r="E12" s="108">
        <f>D11-D12</f>
        <v>14303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1604251.0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433143.0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3196457</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225836.0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428817.0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654653</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2104884.0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436920.0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2541804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3196457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