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5"/>
    <sheet state="visible" name="Demographics Analysis" sheetId="2" r:id="rId6"/>
    <sheet state="visible" name="Revenues 2022" sheetId="3" r:id="rId7"/>
    <sheet state="visible" name="Expenses 2022" sheetId="4" r:id="rId8"/>
    <sheet state="visible" name="Balance Sheet 2022" sheetId="5" r:id="rId9"/>
    <sheet state="visible" name="Ratios 2022" sheetId="6" r:id="rId10"/>
    <sheet state="visible" name="Revenues 2023" sheetId="7" r:id="rId11"/>
    <sheet state="visible" name="Expenses 2023" sheetId="8" r:id="rId12"/>
    <sheet state="visible" name="Balance Sheet 2023" sheetId="9" r:id="rId13"/>
    <sheet state="visible" name="Ratios 2023" sheetId="10" r:id="rId14"/>
    <sheet state="visible" name="Revenues 2024" sheetId="11" r:id="rId15"/>
    <sheet state="visible" name="Expenses 2024" sheetId="12" r:id="rId16"/>
    <sheet state="visible" name="Balance Sheet 2024" sheetId="13" r:id="rId17"/>
    <sheet state="visible" name="Ratios 2024" sheetId="14" r:id="rId18"/>
    <sheet state="visible" name="Multi-Year Ratios" sheetId="15" r:id="rId19"/>
  </sheets>
  <definedNames/>
  <calcPr/>
</workbook>
</file>

<file path=xl/sharedStrings.xml><?xml version="1.0" encoding="utf-8"?>
<sst xmlns="http://schemas.openxmlformats.org/spreadsheetml/2006/main" count="865" uniqueCount="251">
  <si>
    <t>OPEN NEW YORK</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</si>
  <si>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</si>
  <si>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</si>
  <si>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</si>
  <si>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</si>
  <si>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</si>
  <si>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</si>
  <si>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</si>
  <si>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</si>
  <si>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</si>
  <si>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</si>
  <si>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</si>
  <si>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</si>
  <si>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</si>
  <si>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</si>
  <si>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</si>
  <si>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</si>
  <si>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</si>
  <si>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</si>
  <si>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</si>
  <si>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</si>
  <si>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</si>
  <si>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</si>
  <si>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</si>
  <si>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</si>
  <si>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</si>
  <si>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</si>
  <si>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</si>
  <si>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</si>
  <si>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</si>
  <si>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</si>
  <si>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</si>
  <si>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</si>
  <si>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</si>
  <si>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</si>
  <si>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</si>
  <si>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</si>
  <si>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</si>
  <si>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</si>
  <si>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</si>
  <si>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</si>
  <si>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</si>
  <si>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</si>
  <si>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</si>
  <si>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</si>
  <si>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</si>
  <si>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</si>
  <si>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</si>
  <si>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</si>
  <si>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</si>
  <si>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</si>
  <si>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</si>
  <si>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</si>
  <si>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</si>
  <si>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</si>
  <si>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</si>
  <si>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</si>
  <si>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</si>
  <si>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</si>
  <si>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</si>
  <si>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</si>
  <si>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</si>
  <si>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</si>
  <si>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</si>
  <si>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</si>
  <si>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</si>
  <si>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</si>
  <si>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</si>
  <si>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</si>
  <si>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</si>
  <si>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</si>
  <si>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</si>
  <si>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</si>
  <si>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</si>
  <si>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</si>
  <si>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</si>
  <si>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</si>
  <si>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</si>
  <si>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</si>
  <si>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</si>
  <si>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</si>
  <si>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</si>
  <si>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</si>
  <si>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</si>
  <si>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</si>
  <si>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</si>
  <si>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</si>
  <si>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</si>
  <si>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</si>
  <si>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</si>
  <si>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</si>
  <si>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</si>
  <si>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</si>
  <si>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</si>
  <si>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</si>
  <si>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</si>
  <si>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</si>
  <si>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</si>
  <si>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</si>
  <si>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</si>
  <si>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</si>
  <si>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</si>
  <si>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</si>
  <si>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</si>
  <si>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</si>
  <si>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</si>
  <si>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</si>
  <si>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</si>
  <si>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</si>
  <si>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</si>
  <si>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</si>
  <si>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</si>
  <si>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</si>
  <si>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</si>
  <si>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</si>
  <si>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</si>
  <si>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</si>
  <si>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</si>
  <si>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</si>
  <si>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</si>
  <si>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</si>
  <si>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</si>
  <si>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</si>
  <si>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</si>
  <si>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</si>
  <si>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</si>
  <si>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</si>
  <si>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</si>
  <si>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</si>
  <si>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</si>
  <si>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</si>
  <si>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</si>
  <si>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</si>
  <si>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PAYROLL PROCESSING</t>
  </si>
  <si>
    <t>LICENSES &amp; REGISTRATION</t>
  </si>
  <si>
    <t>CREDIT CARD FEES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</si>
  <si>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</si>
  <si>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</si>
  <si>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</si>
  <si>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</si>
  <si>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</si>
  <si>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</si>
  <si>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</si>
  <si>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</si>
  <si>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</si>
  <si>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</si>
  <si>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</si>
  <si>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</si>
  <si>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</si>
  <si>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</si>
  <si>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</si>
  <si>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</si>
  <si>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</si>
  <si>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</si>
  <si>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</si>
  <si>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</si>
  <si>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</si>
  <si>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</si>
  <si>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</si>
  <si>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</si>
  <si>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</si>
  <si>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</si>
  <si>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</si>
  <si>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</si>
  <si>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</si>
  <si>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</si>
  <si>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</si>
  <si>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</si>
  <si>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</si>
  <si>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</si>
  <si>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</si>
  <si>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</si>
  <si>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</si>
  <si>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</si>
  <si>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</si>
  <si>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</si>
  <si>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</si>
  <si>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</si>
  <si>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</si>
  <si>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</si>
  <si>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</si>
  <si>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</si>
  <si>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</si>
  <si>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</si>
  <si>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</si>
  <si>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</si>
  <si>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</si>
  <si>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</si>
  <si>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</si>
  <si>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</si>
  <si>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</si>
  <si>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</si>
  <si>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</si>
  <si>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</si>
  <si>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</si>
  <si>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</si>
  <si>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</si>
  <si>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</si>
  <si>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</si>
  <si>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</si>
  <si>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</si>
  <si>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</si>
  <si>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</si>
  <si>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</si>
  <si>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</si>
  <si>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</si>
  <si>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</si>
  <si>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</si>
  <si>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</si>
  <si>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</si>
  <si>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</si>
  <si>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</si>
  <si>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</si>
  <si>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</si>
  <si>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</si>
  <si>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</si>
  <si>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</si>
  <si>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</si>
  <si>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</si>
  <si>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</si>
  <si>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</si>
  <si>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</si>
  <si>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</si>
  <si>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</si>
  <si>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</si>
  <si>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</si>
  <si>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</si>
  <si>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</si>
  <si>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</si>
  <si>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</si>
  <si>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</si>
  <si>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</si>
  <si>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</si>
  <si>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</si>
  <si>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</si>
  <si>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</si>
  <si>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</si>
  <si>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BOOKS/SUBS/REF.</t>
  </si>
  <si>
    <t xml:space="preserve"> OTHER</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</si>
  <si>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</si>
  <si>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</si>
  <si>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RECRUITMENT</t>
  </si>
  <si>
    <t xml:space="preserve"> LICENSES &amp; REGISTRATION</t>
  </si>
  <si>
    <t>BOOKS/SUBS/REF</t>
  </si>
  <si>
    <r>
      <rPr>
        <rFont val="Roboto"/>
        <b/>
        <color rgb="FF000000"/>
        <sz val="10.0"/>
      </rPr>
      <t xml:space="preserve">Program Expenses </t>
    </r>
    <r>
      <rPr>
        <rFont val="Roboto"/>
        <b/>
        <i/>
        <color rgb="FF000000"/>
        <sz val="10.0"/>
      </rPr>
      <t xml:space="preserve">(Program Efficiency Ratio) </t>
    </r>
  </si>
  <si>
    <t>2022-2024</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</si>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</sst>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5">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2022.0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OPEN NEW YORK</v>
      </c>
      <c r="B1" s="2">
        <f>'Revenues 2023'!C1</f>
        <v>2023</v>
      </c>
      <c r="C1" s="138"/>
      <c r="D1" s="138"/>
      <c r="E1" s="139"/>
      <c r="F1" s="43"/>
      <c r="G1" s="43"/>
      <c r="H1" s="43"/>
      <c r="I1" s="43"/>
      <c r="J1" s="43"/>
      <c r="K1" s="43"/>
      <c r="L1" s="43"/>
      <c r="M1" s="43"/>
      <c r="N1" s="43"/>
      <c r="O1" s="43"/>
      <c r="P1" s="43"/>
      <c r="Q1" s="43"/>
      <c r="R1" s="43"/>
      <c r="S1" s="43"/>
      <c r="T1" s="43"/>
      <c r="U1" s="43"/>
      <c r="V1" s="43"/>
      <c r="W1" s="43"/>
      <c r="X1" s="43"/>
      <c r="Y1" s="43"/>
    </row>
    <row r="2">
      <c r="A2" s="140" t="s">
        <v>179</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180</v>
      </c>
      <c r="C3" s="144" t="s">
        <v>181</v>
      </c>
      <c r="D3" s="145">
        <f>'Expenses 2023'!C40</f>
        <v>1057922</v>
      </c>
      <c r="E3" s="146"/>
      <c r="F3" s="43"/>
      <c r="G3" s="43"/>
      <c r="H3" s="43"/>
      <c r="I3" s="43"/>
      <c r="J3" s="43"/>
      <c r="K3" s="43"/>
      <c r="L3" s="43"/>
      <c r="M3" s="43"/>
      <c r="N3" s="43"/>
      <c r="O3" s="43"/>
      <c r="P3" s="43"/>
      <c r="Q3" s="43"/>
      <c r="R3" s="43"/>
      <c r="S3" s="43"/>
      <c r="T3" s="43"/>
      <c r="U3" s="43"/>
      <c r="V3" s="43"/>
      <c r="W3" s="43"/>
      <c r="X3" s="43"/>
      <c r="Y3" s="43"/>
    </row>
    <row r="4">
      <c r="A4" s="138"/>
      <c r="B4" s="49"/>
      <c r="C4" s="144" t="s">
        <v>182</v>
      </c>
      <c r="D4" s="145">
        <f>'Expenses 2023'!C31</f>
        <v>0</v>
      </c>
      <c r="E4" s="146"/>
      <c r="F4" s="43"/>
      <c r="G4" s="43"/>
      <c r="H4" s="43"/>
      <c r="I4" s="43"/>
      <c r="J4" s="43"/>
      <c r="K4" s="43"/>
      <c r="L4" s="43"/>
      <c r="M4" s="43"/>
      <c r="N4" s="43"/>
      <c r="O4" s="43"/>
      <c r="P4" s="43"/>
      <c r="Q4" s="43"/>
      <c r="R4" s="43"/>
      <c r="S4" s="43"/>
      <c r="T4" s="43"/>
      <c r="U4" s="43"/>
      <c r="V4" s="43"/>
      <c r="W4" s="43"/>
      <c r="X4" s="43"/>
      <c r="Y4" s="43"/>
    </row>
    <row r="5">
      <c r="A5" s="138"/>
      <c r="B5" s="49"/>
      <c r="C5" s="144" t="s">
        <v>183</v>
      </c>
      <c r="D5" s="145">
        <f>D3-D4</f>
        <v>1057922</v>
      </c>
      <c r="E5" s="146"/>
      <c r="F5" s="43"/>
      <c r="G5" s="43"/>
      <c r="H5" s="43"/>
      <c r="I5" s="43"/>
      <c r="J5" s="43"/>
      <c r="K5" s="43"/>
      <c r="L5" s="43"/>
      <c r="M5" s="43"/>
      <c r="N5" s="43"/>
      <c r="O5" s="43"/>
      <c r="P5" s="43"/>
      <c r="Q5" s="43"/>
      <c r="R5" s="43"/>
      <c r="S5" s="43"/>
      <c r="T5" s="43"/>
      <c r="U5" s="43"/>
      <c r="V5" s="43"/>
      <c r="W5" s="43"/>
      <c r="X5" s="43"/>
      <c r="Y5" s="43"/>
    </row>
    <row r="6">
      <c r="A6" s="138"/>
      <c r="B6" s="49"/>
      <c r="C6" s="144" t="s">
        <v>184</v>
      </c>
      <c r="D6" s="145">
        <f>D5/12</f>
        <v>88160.16667</v>
      </c>
      <c r="E6" s="146"/>
      <c r="F6" s="43"/>
      <c r="G6" s="43"/>
      <c r="H6" s="43"/>
      <c r="I6" s="43"/>
      <c r="J6" s="43"/>
      <c r="K6" s="43"/>
      <c r="L6" s="43"/>
      <c r="M6" s="43"/>
      <c r="N6" s="43"/>
      <c r="O6" s="43"/>
      <c r="P6" s="43"/>
      <c r="Q6" s="43"/>
      <c r="R6" s="43"/>
      <c r="S6" s="43"/>
      <c r="T6" s="43"/>
      <c r="U6" s="43"/>
      <c r="V6" s="43"/>
      <c r="W6" s="43"/>
      <c r="X6" s="43"/>
      <c r="Y6" s="43"/>
    </row>
    <row r="7">
      <c r="A7" s="138"/>
      <c r="B7" s="49"/>
      <c r="C7" s="144" t="s">
        <v>185</v>
      </c>
      <c r="D7" s="75">
        <f>'Balance Sheet 2023'!E2+'Balance Sheet 2023'!E3</f>
        <v>885473</v>
      </c>
      <c r="E7" s="146"/>
      <c r="F7" s="43"/>
      <c r="G7" s="43"/>
      <c r="H7" s="43"/>
      <c r="I7" s="43"/>
      <c r="J7" s="43"/>
      <c r="K7" s="43"/>
      <c r="L7" s="43"/>
      <c r="M7" s="43"/>
      <c r="N7" s="43"/>
      <c r="O7" s="43"/>
      <c r="P7" s="43"/>
      <c r="Q7" s="43"/>
      <c r="R7" s="43"/>
      <c r="S7" s="43"/>
      <c r="T7" s="43"/>
      <c r="U7" s="43"/>
      <c r="V7" s="43"/>
      <c r="W7" s="43"/>
      <c r="X7" s="43"/>
      <c r="Y7" s="43"/>
    </row>
    <row r="8">
      <c r="A8" s="138"/>
      <c r="B8" s="49"/>
      <c r="C8" s="147" t="s">
        <v>179</v>
      </c>
      <c r="D8" s="148">
        <f>D7/D6</f>
        <v>10.0439125</v>
      </c>
      <c r="E8" s="149" t="s">
        <v>186</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187</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188</v>
      </c>
      <c r="C11" s="144" t="s">
        <v>189</v>
      </c>
      <c r="D11" s="75">
        <f>'Balance Sheet 2023'!E30</f>
        <v>1054434</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190</v>
      </c>
      <c r="D12" s="75">
        <f>'Expenses 2023'!C40</f>
        <v>1057922</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191</v>
      </c>
      <c r="D13" s="145">
        <f>D12/12</f>
        <v>88160.16667</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187</v>
      </c>
      <c r="D14" s="148">
        <f>D11/D13</f>
        <v>11.96043565</v>
      </c>
      <c r="E14" s="149" t="s">
        <v>186</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192</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193</v>
      </c>
      <c r="C17" s="144" t="s">
        <v>194</v>
      </c>
      <c r="D17" s="75">
        <f>sum('Balance Sheet 2023'!E13:E15)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190</v>
      </c>
      <c r="D18" s="75">
        <f>'Expenses 2023'!C40</f>
        <v>1057922</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191</v>
      </c>
      <c r="D19" s="145">
        <f>D18/12</f>
        <v>88160.16667</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195</v>
      </c>
      <c r="D20" s="148">
        <f>D17/D19</f>
        <v>0</v>
      </c>
      <c r="E20" s="149" t="s">
        <v>186</v>
      </c>
      <c r="F20" s="43"/>
      <c r="G20" s="43"/>
      <c r="H20" s="43"/>
      <c r="I20" s="43"/>
      <c r="J20" s="43"/>
      <c r="K20" s="43"/>
      <c r="L20" s="43"/>
      <c r="M20" s="43"/>
      <c r="N20" s="43"/>
      <c r="O20" s="43"/>
      <c r="P20" s="43"/>
      <c r="Q20" s="43"/>
      <c r="R20" s="43"/>
      <c r="S20" s="43"/>
      <c r="T20" s="43"/>
      <c r="U20" s="43"/>
      <c r="V20" s="43"/>
      <c r="W20" s="43"/>
      <c r="X20" s="43"/>
      <c r="Y20" s="43"/>
    </row>
    <row r="21">
      <c r="A21" s="138"/>
      <c r="B21" s="49"/>
      <c r="C21" s="153" t="s">
        <v>196</v>
      </c>
      <c r="D21" s="154">
        <f>D20+D8</f>
        <v>10.0439125</v>
      </c>
      <c r="E21" s="155" t="s">
        <v>186</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197</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198</v>
      </c>
      <c r="C24" s="159"/>
      <c r="D24" s="160">
        <f>max('Revenues 2023'!E2:E7,'Revenues 2023'!F10:F15)</f>
        <v>2081960</v>
      </c>
      <c r="E24" s="161" t="s">
        <v>199</v>
      </c>
      <c r="F24" s="43"/>
      <c r="G24" s="43"/>
      <c r="H24" s="43"/>
      <c r="I24" s="43"/>
      <c r="J24" s="43"/>
      <c r="K24" s="43"/>
      <c r="L24" s="43"/>
      <c r="M24" s="43"/>
      <c r="N24" s="43"/>
      <c r="O24" s="43"/>
      <c r="P24" s="43"/>
      <c r="Q24" s="43"/>
      <c r="R24" s="43"/>
      <c r="S24" s="43"/>
      <c r="T24" s="43"/>
      <c r="U24" s="43"/>
      <c r="V24" s="43"/>
      <c r="W24" s="43"/>
      <c r="X24" s="43"/>
      <c r="Y24" s="43"/>
    </row>
    <row r="25">
      <c r="A25" s="138"/>
      <c r="B25" s="49"/>
      <c r="C25" s="144" t="s">
        <v>200</v>
      </c>
      <c r="D25" s="145">
        <f>'Revenues 2023'!F44</f>
        <v>2082222</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197</v>
      </c>
      <c r="D26" s="162">
        <f>D24/D25</f>
        <v>0.9998741729</v>
      </c>
      <c r="E26" s="149" t="s">
        <v>201</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202</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203</v>
      </c>
      <c r="C29" s="144" t="s">
        <v>204</v>
      </c>
      <c r="D29" s="75">
        <f>SUM('Expenses 2023'!C7:C9)</f>
        <v>570605</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205</v>
      </c>
      <c r="D30" s="75">
        <f>SUM('Expenses 2023'!C10:C12)</f>
        <v>108936</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206</v>
      </c>
      <c r="D31" s="75">
        <f>sum(D29:D30)</f>
        <v>679541</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181</v>
      </c>
      <c r="D32" s="75">
        <f>'Expenses 2023'!C40</f>
        <v>1057922</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207</v>
      </c>
      <c r="D33" s="162">
        <f>D31/D32</f>
        <v>0.6423356353</v>
      </c>
      <c r="E33" s="149" t="s">
        <v>208</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209</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210</v>
      </c>
      <c r="C36" s="144" t="s">
        <v>211</v>
      </c>
      <c r="D36" s="75">
        <f>SUM('Expenses 2023'!C10:C11)</f>
        <v>58695</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204</v>
      </c>
      <c r="D37" s="75">
        <f>SUM('Expenses 2023'!C7:C9)</f>
        <v>570605</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209</v>
      </c>
      <c r="D38" s="162">
        <f>D36/D37</f>
        <v>0.1028645035</v>
      </c>
      <c r="E38" s="149" t="s">
        <v>212</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213</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214</v>
      </c>
      <c r="C41" s="147" t="s">
        <v>239</v>
      </c>
      <c r="D41" s="75">
        <f>'Expenses 2023'!D40</f>
        <v>778734</v>
      </c>
      <c r="E41" s="164">
        <f t="shared" ref="E41:E44" si="1">D41/$D$44</f>
        <v>0.7360977463</v>
      </c>
      <c r="F41" s="43"/>
      <c r="G41" s="43"/>
      <c r="H41" s="43"/>
      <c r="I41" s="43"/>
      <c r="J41" s="43"/>
      <c r="K41" s="43"/>
      <c r="L41" s="43"/>
      <c r="M41" s="43"/>
      <c r="N41" s="43"/>
      <c r="O41" s="43"/>
      <c r="P41" s="43"/>
      <c r="Q41" s="43"/>
      <c r="R41" s="43"/>
      <c r="S41" s="43"/>
      <c r="T41" s="43"/>
      <c r="U41" s="43"/>
      <c r="V41" s="43"/>
      <c r="W41" s="43"/>
      <c r="X41" s="43"/>
      <c r="Y41" s="43"/>
    </row>
    <row r="42">
      <c r="A42" s="138"/>
      <c r="B42" s="49"/>
      <c r="C42" s="147" t="s">
        <v>216</v>
      </c>
      <c r="D42" s="145">
        <f>'Expenses 2023'!E40</f>
        <v>221152</v>
      </c>
      <c r="E42" s="164">
        <f t="shared" si="1"/>
        <v>0.2090437669</v>
      </c>
      <c r="F42" s="43"/>
      <c r="G42" s="43"/>
      <c r="H42" s="43"/>
      <c r="I42" s="43"/>
      <c r="J42" s="43"/>
      <c r="K42" s="43"/>
      <c r="L42" s="43"/>
      <c r="M42" s="43"/>
      <c r="N42" s="43"/>
      <c r="O42" s="43"/>
      <c r="P42" s="43"/>
      <c r="Q42" s="43"/>
      <c r="R42" s="43"/>
      <c r="S42" s="43"/>
      <c r="T42" s="43"/>
      <c r="U42" s="43"/>
      <c r="V42" s="43"/>
      <c r="W42" s="43"/>
      <c r="X42" s="43"/>
      <c r="Y42" s="43"/>
    </row>
    <row r="43">
      <c r="A43" s="138"/>
      <c r="B43" s="49"/>
      <c r="C43" s="147" t="s">
        <v>217</v>
      </c>
      <c r="D43" s="145">
        <f>'Expenses 2023'!F40</f>
        <v>58036</v>
      </c>
      <c r="E43" s="164">
        <f t="shared" si="1"/>
        <v>0.05485848673</v>
      </c>
      <c r="F43" s="43"/>
      <c r="G43" s="43"/>
      <c r="H43" s="43"/>
      <c r="I43" s="43"/>
      <c r="J43" s="43"/>
      <c r="K43" s="43"/>
      <c r="L43" s="43"/>
      <c r="M43" s="43"/>
      <c r="N43" s="43"/>
      <c r="O43" s="43"/>
      <c r="P43" s="43"/>
      <c r="Q43" s="43"/>
      <c r="R43" s="43"/>
      <c r="S43" s="43"/>
      <c r="T43" s="43"/>
      <c r="U43" s="43"/>
      <c r="V43" s="43"/>
      <c r="W43" s="43"/>
      <c r="X43" s="43"/>
      <c r="Y43" s="43"/>
    </row>
    <row r="44">
      <c r="A44" s="138"/>
      <c r="B44" s="49"/>
      <c r="C44" s="144" t="s">
        <v>181</v>
      </c>
      <c r="D44" s="145">
        <f>sum(D41:D43)</f>
        <v>1057922</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218</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219</v>
      </c>
      <c r="C47" s="144" t="s">
        <v>220</v>
      </c>
      <c r="D47" s="145">
        <f>'Revenues 2023'!F9</f>
        <v>2081960</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221</v>
      </c>
      <c r="D48" s="145">
        <f>'Expenses 2023'!F40</f>
        <v>58036</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222</v>
      </c>
      <c r="D49" s="165">
        <f>if(D48=0, "$0",D47/D48)</f>
        <v>35.8735957</v>
      </c>
      <c r="E49" s="149" t="s">
        <v>223</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224</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225</v>
      </c>
      <c r="C52" s="144" t="s">
        <v>226</v>
      </c>
      <c r="D52" s="145">
        <f>sum('Balance Sheet 2023'!E2:E10)</f>
        <v>1929155</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227</v>
      </c>
      <c r="D53" s="145">
        <f>sum('Balance Sheet 2023'!E19:E22)</f>
        <v>32226</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228</v>
      </c>
      <c r="D54" s="167">
        <f>D52/D53</f>
        <v>59.86330913</v>
      </c>
      <c r="E54" s="149" t="s">
        <v>229</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230</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231</v>
      </c>
      <c r="C57" s="144" t="s">
        <v>232</v>
      </c>
      <c r="D57" s="145">
        <f>sum('Balance Sheet 2023'!E25:E26)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233</v>
      </c>
      <c r="D58" s="145">
        <f>'Balance Sheet 2023'!E18</f>
        <v>2279587</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234</v>
      </c>
      <c r="D59" s="168">
        <f>D57/D58</f>
        <v>0</v>
      </c>
      <c r="E59" s="149" t="s">
        <v>235</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OPEN NEW YORK</v>
      </c>
      <c r="B1" s="5"/>
      <c r="C1" s="2">
        <f>'Ratios 2023'!B1+1</f>
        <v>2024</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14148.0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2151028.0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100663.0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2165176</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240</v>
      </c>
      <c r="D26" s="50">
        <v>101458.0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100663.0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795</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795</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2165971</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OPEN NEW YORK</v>
      </c>
      <c r="B1" s="2">
        <f>'Revenues 2024'!C1</f>
        <v>2024</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255000</v>
      </c>
      <c r="D3" s="99">
        <v>255000.0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96480</v>
      </c>
      <c r="D7" s="99">
        <v>77184.0</v>
      </c>
      <c r="E7" s="99">
        <v>9648.0</v>
      </c>
      <c r="F7" s="99">
        <v>9648.0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108</v>
      </c>
      <c r="C9" s="98">
        <f t="shared" si="1"/>
        <v>402733</v>
      </c>
      <c r="D9" s="99">
        <v>381604.0</v>
      </c>
      <c r="E9" s="99">
        <v>7715.0</v>
      </c>
      <c r="F9" s="99">
        <v>13414.0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33792</v>
      </c>
      <c r="D11" s="99">
        <v>31052.0</v>
      </c>
      <c r="E11" s="99">
        <v>1176.0</v>
      </c>
      <c r="F11" s="99">
        <v>1564.0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37660</v>
      </c>
      <c r="D12" s="99">
        <v>34606.0</v>
      </c>
      <c r="E12" s="99">
        <v>1311.0</v>
      </c>
      <c r="F12" s="99">
        <v>1743.0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18845</v>
      </c>
      <c r="D15" s="99">
        <v>14028.0</v>
      </c>
      <c r="E15" s="99">
        <v>4817.0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82964</v>
      </c>
      <c r="D16" s="99">
        <v>0.0</v>
      </c>
      <c r="E16" s="99">
        <v>82964.0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60376</v>
      </c>
      <c r="D17" s="99">
        <v>60376.0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158846</v>
      </c>
      <c r="D20" s="99">
        <v>152836.0</v>
      </c>
      <c r="E20" s="99">
        <v>5926.0</v>
      </c>
      <c r="F20" s="99">
        <v>84.0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6623</v>
      </c>
      <c r="D21" s="99">
        <v>6623.0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13281</v>
      </c>
      <c r="D22" s="99">
        <v>10776.0</v>
      </c>
      <c r="E22" s="99">
        <v>1937.0</v>
      </c>
      <c r="F22" s="99">
        <v>568.0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7800</v>
      </c>
      <c r="D23" s="99">
        <v>7145.0</v>
      </c>
      <c r="E23" s="99">
        <v>270.0</v>
      </c>
      <c r="F23" s="99">
        <v>385.0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75976</v>
      </c>
      <c r="D25" s="99">
        <v>68990.0</v>
      </c>
      <c r="E25" s="99">
        <v>3513.0</v>
      </c>
      <c r="F25" s="99">
        <v>3473.0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26622</v>
      </c>
      <c r="D26" s="99">
        <v>6012.0</v>
      </c>
      <c r="E26" s="99">
        <v>20594.0</v>
      </c>
      <c r="F26" s="99">
        <v>16.0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22737</v>
      </c>
      <c r="D28" s="99">
        <v>22458.0</v>
      </c>
      <c r="E28" s="99">
        <v>279.0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14341</v>
      </c>
      <c r="D32" s="99">
        <v>0.0</v>
      </c>
      <c r="E32" s="99">
        <v>14341.0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46" t="s">
        <v>241</v>
      </c>
      <c r="C34" s="98">
        <f t="shared" si="1"/>
        <v>1688</v>
      </c>
      <c r="D34" s="99">
        <v>1688.0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133</v>
      </c>
      <c r="C35" s="98">
        <f t="shared" si="1"/>
        <v>1295</v>
      </c>
      <c r="D35" s="99">
        <v>1193.0</v>
      </c>
      <c r="E35" s="99">
        <v>42.0</v>
      </c>
      <c r="F35" s="99">
        <v>60.0</v>
      </c>
      <c r="G35" s="43"/>
      <c r="H35" s="43"/>
      <c r="I35" s="43"/>
      <c r="J35" s="43"/>
      <c r="K35" s="43"/>
      <c r="L35" s="43"/>
      <c r="M35" s="43"/>
      <c r="N35" s="43"/>
      <c r="O35" s="43"/>
      <c r="P35" s="43"/>
      <c r="Q35" s="43"/>
      <c r="R35" s="43"/>
      <c r="S35" s="43"/>
      <c r="T35" s="43"/>
      <c r="U35" s="43"/>
      <c r="V35" s="43"/>
      <c r="W35" s="43"/>
      <c r="X35" s="43"/>
      <c r="Y35" s="43"/>
      <c r="Z35" s="43"/>
    </row>
    <row r="36">
      <c r="A36" s="45" t="s">
        <v>50</v>
      </c>
      <c r="B36" s="102" t="s">
        <v>242</v>
      </c>
      <c r="C36" s="98">
        <f t="shared" si="1"/>
        <v>863</v>
      </c>
      <c r="D36" s="99">
        <v>75.0</v>
      </c>
      <c r="E36" s="99">
        <v>788.0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t="s">
        <v>243</v>
      </c>
      <c r="C37" s="98">
        <f t="shared" si="1"/>
        <v>665</v>
      </c>
      <c r="D37" s="99">
        <v>665.0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136</v>
      </c>
      <c r="C38" s="98">
        <f t="shared" si="1"/>
        <v>5860</v>
      </c>
      <c r="D38" s="99">
        <v>0.0</v>
      </c>
      <c r="E38" s="99">
        <v>5860.0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137</v>
      </c>
      <c r="C40" s="103">
        <f t="shared" ref="C40:F40" si="2">sum(C3:C39)</f>
        <v>1324447</v>
      </c>
      <c r="D40" s="103">
        <f t="shared" si="2"/>
        <v>1132311</v>
      </c>
      <c r="E40" s="103">
        <f t="shared" si="2"/>
        <v>161181</v>
      </c>
      <c r="F40" s="103">
        <f t="shared" si="2"/>
        <v>30955</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OPEN NEW YORK</v>
      </c>
      <c r="B1" s="5"/>
      <c r="C1" s="2">
        <f>'Revenues 2024'!C1</f>
        <v>2024</v>
      </c>
      <c r="D1" s="107"/>
      <c r="E1" s="108"/>
      <c r="F1" s="43"/>
      <c r="G1" s="43"/>
      <c r="H1" s="43"/>
      <c r="I1" s="43"/>
      <c r="J1" s="43"/>
      <c r="K1" s="43"/>
      <c r="L1" s="43"/>
      <c r="M1" s="43"/>
      <c r="N1" s="43"/>
      <c r="O1" s="43"/>
      <c r="P1" s="43"/>
      <c r="Q1" s="43"/>
      <c r="R1" s="43"/>
      <c r="S1" s="43"/>
      <c r="T1" s="43"/>
      <c r="U1" s="43"/>
      <c r="V1" s="43"/>
      <c r="W1" s="43"/>
      <c r="X1" s="43"/>
      <c r="Y1" s="43"/>
      <c r="Z1" s="43"/>
    </row>
    <row r="2">
      <c r="A2" s="109" t="s">
        <v>138</v>
      </c>
      <c r="B2" s="45">
        <v>1.0</v>
      </c>
      <c r="C2" s="46" t="s">
        <v>139</v>
      </c>
      <c r="D2" s="110"/>
      <c r="E2" s="111">
        <v>1286621.0</v>
      </c>
      <c r="F2" s="43"/>
      <c r="G2" s="43"/>
      <c r="H2" s="43"/>
      <c r="I2" s="43"/>
      <c r="J2" s="43"/>
      <c r="K2" s="43"/>
      <c r="L2" s="43"/>
      <c r="M2" s="43"/>
      <c r="N2" s="43"/>
      <c r="O2" s="43"/>
      <c r="P2" s="43"/>
      <c r="Q2" s="43"/>
      <c r="R2" s="43"/>
      <c r="S2" s="43"/>
      <c r="T2" s="43"/>
      <c r="U2" s="43"/>
      <c r="V2" s="43"/>
      <c r="W2" s="43"/>
      <c r="X2" s="43"/>
      <c r="Y2" s="43"/>
      <c r="Z2" s="43"/>
    </row>
    <row r="3">
      <c r="A3" s="49"/>
      <c r="B3" s="45">
        <v>2.0</v>
      </c>
      <c r="C3" s="46" t="s">
        <v>140</v>
      </c>
      <c r="D3" s="112"/>
      <c r="E3" s="111">
        <v>0.0</v>
      </c>
      <c r="F3" s="43"/>
      <c r="G3" s="43"/>
      <c r="H3" s="43"/>
      <c r="I3" s="43"/>
      <c r="J3" s="43"/>
      <c r="K3" s="43"/>
      <c r="L3" s="43"/>
      <c r="M3" s="43"/>
      <c r="N3" s="43"/>
      <c r="O3" s="43"/>
      <c r="P3" s="43"/>
      <c r="Q3" s="43"/>
      <c r="R3" s="43"/>
      <c r="S3" s="43"/>
      <c r="T3" s="43"/>
      <c r="U3" s="43"/>
      <c r="V3" s="43"/>
      <c r="W3" s="43"/>
      <c r="X3" s="43"/>
      <c r="Y3" s="43"/>
      <c r="Z3" s="43"/>
    </row>
    <row r="4">
      <c r="A4" s="49"/>
      <c r="B4" s="45">
        <v>3.0</v>
      </c>
      <c r="C4" s="46" t="s">
        <v>141</v>
      </c>
      <c r="D4" s="110"/>
      <c r="E4" s="111">
        <v>1081738.0</v>
      </c>
      <c r="F4" s="43"/>
      <c r="G4" s="43"/>
      <c r="H4" s="43"/>
      <c r="I4" s="43"/>
      <c r="J4" s="43"/>
      <c r="K4" s="43"/>
      <c r="L4" s="43"/>
      <c r="M4" s="43"/>
      <c r="N4" s="43"/>
      <c r="O4" s="43"/>
      <c r="P4" s="43"/>
      <c r="Q4" s="43"/>
      <c r="R4" s="43"/>
      <c r="S4" s="43"/>
      <c r="T4" s="43"/>
      <c r="U4" s="43"/>
      <c r="V4" s="43"/>
      <c r="W4" s="43"/>
      <c r="X4" s="43"/>
      <c r="Y4" s="43"/>
      <c r="Z4" s="43"/>
    </row>
    <row r="5">
      <c r="A5" s="49"/>
      <c r="B5" s="45">
        <v>4.0</v>
      </c>
      <c r="C5" s="46" t="s">
        <v>142</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143</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144</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145</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146</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147</v>
      </c>
      <c r="D10" s="110"/>
      <c r="E10" s="111">
        <v>2395.0</v>
      </c>
      <c r="F10" s="43"/>
      <c r="G10" s="43"/>
      <c r="H10" s="43"/>
      <c r="I10" s="43"/>
      <c r="J10" s="43"/>
      <c r="K10" s="43"/>
      <c r="L10" s="43"/>
      <c r="M10" s="43"/>
      <c r="N10" s="43"/>
      <c r="O10" s="43"/>
      <c r="P10" s="43"/>
      <c r="Q10" s="43"/>
      <c r="R10" s="43"/>
      <c r="S10" s="43"/>
      <c r="T10" s="43"/>
      <c r="U10" s="43"/>
      <c r="V10" s="43"/>
      <c r="W10" s="43"/>
      <c r="X10" s="43"/>
      <c r="Y10" s="43"/>
      <c r="Z10" s="43"/>
    </row>
    <row r="11">
      <c r="A11" s="49"/>
      <c r="B11" s="45" t="s">
        <v>148</v>
      </c>
      <c r="C11" s="46" t="s">
        <v>149</v>
      </c>
      <c r="D11" s="111">
        <v>0.0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150</v>
      </c>
      <c r="C12" s="46" t="s">
        <v>151</v>
      </c>
      <c r="D12" s="111">
        <v>0.0</v>
      </c>
      <c r="E12" s="108">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152</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153</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154</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155</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156</v>
      </c>
      <c r="D17" s="112"/>
      <c r="E17" s="111">
        <v>655244.0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157</v>
      </c>
      <c r="D18" s="113"/>
      <c r="E18" s="114">
        <f>sum(E2:E17)</f>
        <v>3025998</v>
      </c>
      <c r="F18" s="43"/>
      <c r="G18" s="43"/>
      <c r="H18" s="43"/>
      <c r="I18" s="43"/>
      <c r="J18" s="43"/>
      <c r="K18" s="43"/>
      <c r="L18" s="43"/>
      <c r="M18" s="43"/>
      <c r="N18" s="43"/>
      <c r="O18" s="43"/>
      <c r="P18" s="43"/>
      <c r="Q18" s="43"/>
      <c r="R18" s="43"/>
      <c r="S18" s="43"/>
      <c r="T18" s="43"/>
      <c r="U18" s="43"/>
      <c r="V18" s="43"/>
      <c r="W18" s="43"/>
      <c r="X18" s="43"/>
      <c r="Y18" s="43"/>
      <c r="Z18" s="43"/>
    </row>
    <row r="19">
      <c r="A19" s="44" t="s">
        <v>158</v>
      </c>
      <c r="B19" s="115">
        <v>17.0</v>
      </c>
      <c r="C19" s="116" t="s">
        <v>159</v>
      </c>
      <c r="D19" s="117"/>
      <c r="E19" s="111">
        <v>57949.0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160</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161</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162</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163</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164</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165</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166</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167</v>
      </c>
      <c r="D27" s="117"/>
      <c r="E27" s="118">
        <v>72091.0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168</v>
      </c>
      <c r="D28" s="125"/>
      <c r="E28" s="126">
        <f>sum(E19:E27)</f>
        <v>130040</v>
      </c>
      <c r="F28" s="43"/>
      <c r="G28" s="43"/>
      <c r="H28" s="43"/>
      <c r="I28" s="43"/>
      <c r="J28" s="43"/>
      <c r="K28" s="43"/>
      <c r="L28" s="43"/>
      <c r="M28" s="43"/>
      <c r="N28" s="43"/>
      <c r="O28" s="43"/>
      <c r="P28" s="43"/>
      <c r="Q28" s="43"/>
      <c r="R28" s="43"/>
      <c r="S28" s="43"/>
      <c r="T28" s="43"/>
      <c r="U28" s="43"/>
      <c r="V28" s="43"/>
      <c r="W28" s="43"/>
      <c r="X28" s="43"/>
      <c r="Y28" s="43"/>
      <c r="Z28" s="43"/>
    </row>
    <row r="29">
      <c r="A29" s="65" t="s">
        <v>169</v>
      </c>
      <c r="B29" s="127"/>
      <c r="C29" s="128" t="s">
        <v>170</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171</v>
      </c>
      <c r="D30" s="117"/>
      <c r="E30" s="111">
        <v>1637625.0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172</v>
      </c>
      <c r="D31" s="117"/>
      <c r="E31" s="111">
        <v>1258333.0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173</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174</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175</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176</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177</v>
      </c>
      <c r="D36" s="131"/>
      <c r="E36" s="126">
        <f>sum(E30:E35)</f>
        <v>2895958</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178</v>
      </c>
      <c r="D37" s="135"/>
      <c r="E37" s="136">
        <f>E36+E28</f>
        <v>3025998</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OPEN NEW YORK</v>
      </c>
      <c r="B1" s="2">
        <f>'Revenues 2024'!C1</f>
        <v>2024</v>
      </c>
      <c r="C1" s="175"/>
      <c r="D1" s="138"/>
      <c r="E1" s="139"/>
      <c r="F1" s="43"/>
      <c r="G1" s="43"/>
      <c r="H1" s="43"/>
      <c r="I1" s="43"/>
      <c r="J1" s="43"/>
      <c r="K1" s="43"/>
      <c r="L1" s="43"/>
      <c r="M1" s="43"/>
      <c r="N1" s="43"/>
      <c r="O1" s="43"/>
      <c r="P1" s="43"/>
      <c r="Q1" s="43"/>
      <c r="R1" s="43"/>
      <c r="S1" s="43"/>
      <c r="T1" s="43"/>
      <c r="U1" s="43"/>
      <c r="V1" s="43"/>
      <c r="W1" s="43"/>
      <c r="X1" s="43"/>
      <c r="Y1" s="43"/>
    </row>
    <row r="2">
      <c r="A2" s="140" t="s">
        <v>179</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180</v>
      </c>
      <c r="C3" s="144" t="s">
        <v>181</v>
      </c>
      <c r="D3" s="145">
        <f>'Expenses 2024'!C40</f>
        <v>1324447</v>
      </c>
      <c r="E3" s="146"/>
      <c r="F3" s="43"/>
      <c r="G3" s="43"/>
      <c r="H3" s="43"/>
      <c r="I3" s="43"/>
      <c r="J3" s="43"/>
      <c r="K3" s="43"/>
      <c r="L3" s="43"/>
      <c r="M3" s="43"/>
      <c r="N3" s="43"/>
      <c r="O3" s="43"/>
      <c r="P3" s="43"/>
      <c r="Q3" s="43"/>
      <c r="R3" s="43"/>
      <c r="S3" s="43"/>
      <c r="T3" s="43"/>
      <c r="U3" s="43"/>
      <c r="V3" s="43"/>
      <c r="W3" s="43"/>
      <c r="X3" s="43"/>
      <c r="Y3" s="43"/>
    </row>
    <row r="4">
      <c r="A4" s="138"/>
      <c r="B4" s="49"/>
      <c r="C4" s="144" t="s">
        <v>182</v>
      </c>
      <c r="D4" s="145">
        <f>'Expenses 2024'!C31</f>
        <v>0</v>
      </c>
      <c r="E4" s="146"/>
      <c r="F4" s="43"/>
      <c r="G4" s="43"/>
      <c r="H4" s="43"/>
      <c r="I4" s="43"/>
      <c r="J4" s="43"/>
      <c r="K4" s="43"/>
      <c r="L4" s="43"/>
      <c r="M4" s="43"/>
      <c r="N4" s="43"/>
      <c r="O4" s="43"/>
      <c r="P4" s="43"/>
      <c r="Q4" s="43"/>
      <c r="R4" s="43"/>
      <c r="S4" s="43"/>
      <c r="T4" s="43"/>
      <c r="U4" s="43"/>
      <c r="V4" s="43"/>
      <c r="W4" s="43"/>
      <c r="X4" s="43"/>
      <c r="Y4" s="43"/>
    </row>
    <row r="5">
      <c r="A5" s="138"/>
      <c r="B5" s="49"/>
      <c r="C5" s="144" t="s">
        <v>183</v>
      </c>
      <c r="D5" s="145">
        <f>D3-D4</f>
        <v>1324447</v>
      </c>
      <c r="E5" s="146"/>
      <c r="F5" s="43"/>
      <c r="G5" s="43"/>
      <c r="H5" s="43"/>
      <c r="I5" s="43"/>
      <c r="J5" s="43"/>
      <c r="K5" s="43"/>
      <c r="L5" s="43"/>
      <c r="M5" s="43"/>
      <c r="N5" s="43"/>
      <c r="O5" s="43"/>
      <c r="P5" s="43"/>
      <c r="Q5" s="43"/>
      <c r="R5" s="43"/>
      <c r="S5" s="43"/>
      <c r="T5" s="43"/>
      <c r="U5" s="43"/>
      <c r="V5" s="43"/>
      <c r="W5" s="43"/>
      <c r="X5" s="43"/>
      <c r="Y5" s="43"/>
    </row>
    <row r="6">
      <c r="A6" s="138"/>
      <c r="B6" s="49"/>
      <c r="C6" s="144" t="s">
        <v>184</v>
      </c>
      <c r="D6" s="145">
        <f>D5/12</f>
        <v>110370.5833</v>
      </c>
      <c r="E6" s="146"/>
      <c r="F6" s="43"/>
      <c r="G6" s="43"/>
      <c r="H6" s="43"/>
      <c r="I6" s="43"/>
      <c r="J6" s="43"/>
      <c r="K6" s="43"/>
      <c r="L6" s="43"/>
      <c r="M6" s="43"/>
      <c r="N6" s="43"/>
      <c r="O6" s="43"/>
      <c r="P6" s="43"/>
      <c r="Q6" s="43"/>
      <c r="R6" s="43"/>
      <c r="S6" s="43"/>
      <c r="T6" s="43"/>
      <c r="U6" s="43"/>
      <c r="V6" s="43"/>
      <c r="W6" s="43"/>
      <c r="X6" s="43"/>
      <c r="Y6" s="43"/>
    </row>
    <row r="7">
      <c r="A7" s="138"/>
      <c r="B7" s="49"/>
      <c r="C7" s="144" t="s">
        <v>185</v>
      </c>
      <c r="D7" s="75">
        <f>'Balance Sheet 2024'!E2+'Balance Sheet 2024'!E3</f>
        <v>1286621</v>
      </c>
      <c r="E7" s="146"/>
      <c r="F7" s="43"/>
      <c r="G7" s="43"/>
      <c r="H7" s="43"/>
      <c r="I7" s="43"/>
      <c r="J7" s="43"/>
      <c r="K7" s="43"/>
      <c r="L7" s="43"/>
      <c r="M7" s="43"/>
      <c r="N7" s="43"/>
      <c r="O7" s="43"/>
      <c r="P7" s="43"/>
      <c r="Q7" s="43"/>
      <c r="R7" s="43"/>
      <c r="S7" s="43"/>
      <c r="T7" s="43"/>
      <c r="U7" s="43"/>
      <c r="V7" s="43"/>
      <c r="W7" s="43"/>
      <c r="X7" s="43"/>
      <c r="Y7" s="43"/>
    </row>
    <row r="8">
      <c r="A8" s="138"/>
      <c r="B8" s="49"/>
      <c r="C8" s="147" t="s">
        <v>179</v>
      </c>
      <c r="D8" s="148">
        <f>D7/D6</f>
        <v>11.65728187</v>
      </c>
      <c r="E8" s="149" t="s">
        <v>186</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187</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188</v>
      </c>
      <c r="C11" s="144" t="s">
        <v>189</v>
      </c>
      <c r="D11" s="75">
        <f>'Balance Sheet 2024'!E30</f>
        <v>1637625</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190</v>
      </c>
      <c r="D12" s="75">
        <f>'Expenses 2024'!C40</f>
        <v>1324447</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191</v>
      </c>
      <c r="D13" s="145">
        <f>D12/12</f>
        <v>110370.5833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187</v>
      </c>
      <c r="D14" s="148">
        <f>D11/D13</f>
        <v>14.83751332</v>
      </c>
      <c r="E14" s="149" t="s">
        <v>186</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192</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193</v>
      </c>
      <c r="C17" s="144" t="s">
        <v>194</v>
      </c>
      <c r="D17" s="75">
        <f>sum('Balance Sheet 2024'!E13:E15)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190</v>
      </c>
      <c r="D18" s="75">
        <f>'Expenses 2024'!C40</f>
        <v>1324447</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191</v>
      </c>
      <c r="D19" s="145">
        <f>D18/12</f>
        <v>110370.5833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195</v>
      </c>
      <c r="D20" s="148">
        <f>D17/D19</f>
        <v>0</v>
      </c>
      <c r="E20" s="149" t="s">
        <v>186</v>
      </c>
      <c r="F20" s="43"/>
      <c r="G20" s="43"/>
      <c r="H20" s="43"/>
      <c r="I20" s="43"/>
      <c r="J20" s="43"/>
      <c r="K20" s="43"/>
      <c r="L20" s="43"/>
      <c r="M20" s="43"/>
      <c r="N20" s="43"/>
      <c r="O20" s="43"/>
      <c r="P20" s="43"/>
      <c r="Q20" s="43"/>
      <c r="R20" s="43"/>
      <c r="S20" s="43"/>
      <c r="T20" s="43"/>
      <c r="U20" s="43"/>
      <c r="V20" s="43"/>
      <c r="W20" s="43"/>
      <c r="X20" s="43"/>
      <c r="Y20" s="43"/>
    </row>
    <row r="21">
      <c r="A21" s="138"/>
      <c r="B21" s="49"/>
      <c r="C21" s="153" t="s">
        <v>196</v>
      </c>
      <c r="D21" s="154">
        <f>D20+D8</f>
        <v>11.65728187</v>
      </c>
      <c r="E21" s="155" t="s">
        <v>186</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197</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198</v>
      </c>
      <c r="C24" s="159"/>
      <c r="D24" s="160">
        <f>max('Revenues 2024'!E2:E7,'Revenues 2024'!F10:F15)</f>
        <v>2151028</v>
      </c>
      <c r="E24" s="161" t="s">
        <v>199</v>
      </c>
      <c r="F24" s="43"/>
      <c r="G24" s="43"/>
      <c r="H24" s="43"/>
      <c r="I24" s="43"/>
      <c r="J24" s="43"/>
      <c r="K24" s="43"/>
      <c r="L24" s="43"/>
      <c r="M24" s="43"/>
      <c r="N24" s="43"/>
      <c r="O24" s="43"/>
      <c r="P24" s="43"/>
      <c r="Q24" s="43"/>
      <c r="R24" s="43"/>
      <c r="S24" s="43"/>
      <c r="T24" s="43"/>
      <c r="U24" s="43"/>
      <c r="V24" s="43"/>
      <c r="W24" s="43"/>
      <c r="X24" s="43"/>
      <c r="Y24" s="43"/>
    </row>
    <row r="25">
      <c r="A25" s="138"/>
      <c r="B25" s="49"/>
      <c r="C25" s="144" t="s">
        <v>200</v>
      </c>
      <c r="D25" s="145">
        <f>'Revenues 2024'!F44</f>
        <v>2165971</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197</v>
      </c>
      <c r="D26" s="162">
        <f>D24/D25</f>
        <v>0.9931010157</v>
      </c>
      <c r="E26" s="149" t="s">
        <v>201</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202</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203</v>
      </c>
      <c r="C29" s="144" t="s">
        <v>204</v>
      </c>
      <c r="D29" s="75">
        <f>SUM('Expenses 2024'!C7:C9)</f>
        <v>499213</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205</v>
      </c>
      <c r="D30" s="75">
        <f>SUM('Expenses 2024'!C10:C12)</f>
        <v>71452</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206</v>
      </c>
      <c r="D31" s="75">
        <f>sum(D29:D30)</f>
        <v>570665</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181</v>
      </c>
      <c r="D32" s="75">
        <f>'Expenses 2024'!C40</f>
        <v>1324447</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207</v>
      </c>
      <c r="D33" s="162">
        <f>D31/D32</f>
        <v>0.4308703935</v>
      </c>
      <c r="E33" s="149" t="s">
        <v>208</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209</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210</v>
      </c>
      <c r="C36" s="144" t="s">
        <v>211</v>
      </c>
      <c r="D36" s="75">
        <f>SUM('Expenses 2024'!C10:C11)</f>
        <v>33792</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204</v>
      </c>
      <c r="D37" s="75">
        <f>SUM('Expenses 2024'!C7:C9)</f>
        <v>499213</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209</v>
      </c>
      <c r="D38" s="162">
        <f>D36/D37</f>
        <v>0.06769054492</v>
      </c>
      <c r="E38" s="149" t="s">
        <v>212</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213</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214</v>
      </c>
      <c r="C41" s="147" t="s">
        <v>244</v>
      </c>
      <c r="D41" s="75">
        <f>'Expenses 2024'!D40</f>
        <v>1132311</v>
      </c>
      <c r="E41" s="164">
        <f t="shared" ref="E41:E44" si="1">D41/$D$44</f>
        <v>0.8549311524</v>
      </c>
      <c r="F41" s="43"/>
      <c r="G41" s="43"/>
      <c r="H41" s="43"/>
      <c r="I41" s="43"/>
      <c r="J41" s="43"/>
      <c r="K41" s="43"/>
      <c r="L41" s="43"/>
      <c r="M41" s="43"/>
      <c r="N41" s="43"/>
      <c r="O41" s="43"/>
      <c r="P41" s="43"/>
      <c r="Q41" s="43"/>
      <c r="R41" s="43"/>
      <c r="S41" s="43"/>
      <c r="T41" s="43"/>
      <c r="U41" s="43"/>
      <c r="V41" s="43"/>
      <c r="W41" s="43"/>
      <c r="X41" s="43"/>
      <c r="Y41" s="43"/>
    </row>
    <row r="42">
      <c r="A42" s="138"/>
      <c r="B42" s="49"/>
      <c r="C42" s="147" t="s">
        <v>216</v>
      </c>
      <c r="D42" s="145">
        <f>'Expenses 2024'!E40</f>
        <v>161181</v>
      </c>
      <c r="E42" s="164">
        <f t="shared" si="1"/>
        <v>0.1216968289</v>
      </c>
      <c r="F42" s="43"/>
      <c r="G42" s="43"/>
      <c r="H42" s="43"/>
      <c r="I42" s="43"/>
      <c r="J42" s="43"/>
      <c r="K42" s="43"/>
      <c r="L42" s="43"/>
      <c r="M42" s="43"/>
      <c r="N42" s="43"/>
      <c r="O42" s="43"/>
      <c r="P42" s="43"/>
      <c r="Q42" s="43"/>
      <c r="R42" s="43"/>
      <c r="S42" s="43"/>
      <c r="T42" s="43"/>
      <c r="U42" s="43"/>
      <c r="V42" s="43"/>
      <c r="W42" s="43"/>
      <c r="X42" s="43"/>
      <c r="Y42" s="43"/>
    </row>
    <row r="43">
      <c r="A43" s="138"/>
      <c r="B43" s="49"/>
      <c r="C43" s="147" t="s">
        <v>217</v>
      </c>
      <c r="D43" s="145">
        <f>'Expenses 2024'!F40</f>
        <v>30955</v>
      </c>
      <c r="E43" s="164">
        <f t="shared" si="1"/>
        <v>0.02337201866</v>
      </c>
      <c r="F43" s="43"/>
      <c r="G43" s="43"/>
      <c r="H43" s="43"/>
      <c r="I43" s="43"/>
      <c r="J43" s="43"/>
      <c r="K43" s="43"/>
      <c r="L43" s="43"/>
      <c r="M43" s="43"/>
      <c r="N43" s="43"/>
      <c r="O43" s="43"/>
      <c r="P43" s="43"/>
      <c r="Q43" s="43"/>
      <c r="R43" s="43"/>
      <c r="S43" s="43"/>
      <c r="T43" s="43"/>
      <c r="U43" s="43"/>
      <c r="V43" s="43"/>
      <c r="W43" s="43"/>
      <c r="X43" s="43"/>
      <c r="Y43" s="43"/>
    </row>
    <row r="44">
      <c r="A44" s="138"/>
      <c r="B44" s="49"/>
      <c r="C44" s="144" t="s">
        <v>181</v>
      </c>
      <c r="D44" s="145">
        <f>sum(D41:D43)</f>
        <v>1324447</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218</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219</v>
      </c>
      <c r="C47" s="144" t="s">
        <v>220</v>
      </c>
      <c r="D47" s="145">
        <f>'Revenues 2024'!F9</f>
        <v>2165176</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221</v>
      </c>
      <c r="D48" s="145">
        <f>'Expenses 2024'!F40</f>
        <v>30955</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222</v>
      </c>
      <c r="D49" s="165">
        <f>if(D48=0, "$0",D47/D48)</f>
        <v>69.9459215</v>
      </c>
      <c r="E49" s="149" t="s">
        <v>223</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224</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225</v>
      </c>
      <c r="C52" s="144" t="s">
        <v>226</v>
      </c>
      <c r="D52" s="145">
        <f>sum('Balance Sheet 2024'!E2:E10)</f>
        <v>2370754</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227</v>
      </c>
      <c r="D53" s="145">
        <f>sum('Balance Sheet 2024'!E19:E22)</f>
        <v>57949</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228</v>
      </c>
      <c r="D54" s="167">
        <f>D52/D53</f>
        <v>40.91104247</v>
      </c>
      <c r="E54" s="149" t="s">
        <v>229</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230</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231</v>
      </c>
      <c r="C57" s="144" t="s">
        <v>232</v>
      </c>
      <c r="D57" s="145">
        <f>sum('Balance Sheet 2024'!E25:E26)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233</v>
      </c>
      <c r="D58" s="145">
        <f>'Balance Sheet 2024'!E18</f>
        <v>3025998</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234</v>
      </c>
      <c r="D59" s="168">
        <f>D57/D58</f>
        <v>0</v>
      </c>
      <c r="E59" s="149" t="s">
        <v>235</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OPEN NEW YORK</v>
      </c>
      <c r="B1" s="2" t="s">
        <v>245</v>
      </c>
      <c r="C1" s="138"/>
      <c r="D1" s="138"/>
      <c r="E1" s="138"/>
      <c r="F1" s="139"/>
      <c r="G1" s="139"/>
      <c r="H1" s="139"/>
      <c r="I1" s="43"/>
      <c r="J1" s="43"/>
      <c r="K1" s="43"/>
      <c r="L1" s="43"/>
      <c r="M1" s="43"/>
      <c r="N1" s="43"/>
      <c r="O1" s="43"/>
      <c r="P1" s="43"/>
      <c r="Q1" s="43"/>
      <c r="R1" s="43"/>
      <c r="S1" s="43"/>
      <c r="T1" s="43"/>
      <c r="U1" s="43"/>
      <c r="V1" s="43"/>
      <c r="W1" s="43"/>
      <c r="X1" s="43"/>
      <c r="Y1" s="43"/>
    </row>
    <row r="2">
      <c r="A2" s="140" t="s">
        <v>179</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180</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246</v>
      </c>
      <c r="E4" s="45" t="s">
        <v>247</v>
      </c>
      <c r="F4" s="45" t="s">
        <v>248</v>
      </c>
      <c r="G4" s="59" t="s">
        <v>249</v>
      </c>
      <c r="H4" s="59"/>
      <c r="I4" s="43"/>
      <c r="J4" s="43"/>
      <c r="K4" s="43"/>
      <c r="L4" s="43"/>
      <c r="M4" s="43"/>
      <c r="N4" s="43"/>
      <c r="O4" s="43"/>
      <c r="P4" s="43"/>
      <c r="Q4" s="43"/>
      <c r="R4" s="43"/>
      <c r="S4" s="43"/>
      <c r="T4" s="43"/>
      <c r="U4" s="43"/>
      <c r="V4" s="43"/>
      <c r="W4" s="43"/>
      <c r="X4" s="43"/>
      <c r="Y4" s="43"/>
    </row>
    <row r="5">
      <c r="A5" s="138"/>
      <c r="B5" s="49"/>
      <c r="C5" s="147" t="s">
        <v>179</v>
      </c>
      <c r="D5" s="176">
        <f>'Ratios 2022'!D8</f>
        <v>19.19125649</v>
      </c>
      <c r="E5" s="176">
        <f>'Ratios 2023'!D8</f>
        <v>10.0439125</v>
      </c>
      <c r="F5" s="176">
        <f>'Ratios 2024'!D8</f>
        <v>11.65728187</v>
      </c>
      <c r="G5" s="176">
        <f>average(D5:F5)</f>
        <v>13.63081695</v>
      </c>
      <c r="H5" s="149" t="s">
        <v>186</v>
      </c>
      <c r="I5" s="43"/>
      <c r="J5" s="43"/>
      <c r="K5" s="43"/>
      <c r="L5" s="43"/>
      <c r="M5" s="43"/>
      <c r="N5" s="43"/>
      <c r="O5" s="43"/>
      <c r="P5" s="43"/>
      <c r="Q5" s="43"/>
      <c r="R5" s="43"/>
      <c r="S5" s="43"/>
      <c r="T5" s="43"/>
      <c r="U5" s="43"/>
      <c r="V5" s="43"/>
      <c r="W5" s="43"/>
      <c r="X5" s="43"/>
      <c r="Y5" s="43"/>
    </row>
    <row r="6">
      <c r="A6" s="138"/>
      <c r="B6" s="52"/>
      <c r="C6" s="45"/>
      <c r="D6" s="45"/>
      <c r="E6" s="45"/>
      <c r="F6" s="177"/>
      <c r="G6" s="177"/>
      <c r="H6" s="177"/>
      <c r="I6" s="43"/>
      <c r="J6" s="43"/>
      <c r="K6" s="43"/>
      <c r="L6" s="43"/>
      <c r="M6" s="43"/>
      <c r="N6" s="43"/>
      <c r="O6" s="43"/>
      <c r="P6" s="43"/>
      <c r="Q6" s="43"/>
      <c r="R6" s="43"/>
      <c r="S6" s="43"/>
      <c r="T6" s="43"/>
      <c r="U6" s="43"/>
      <c r="V6" s="43"/>
      <c r="W6" s="43"/>
      <c r="X6" s="43"/>
      <c r="Y6" s="43"/>
    </row>
    <row r="7">
      <c r="A7" s="140" t="s">
        <v>187</v>
      </c>
      <c r="B7" s="5"/>
      <c r="C7" s="178"/>
      <c r="D7" s="178"/>
      <c r="E7" s="178"/>
      <c r="F7" s="178"/>
      <c r="G7" s="178"/>
      <c r="H7" s="178"/>
      <c r="I7" s="43"/>
      <c r="J7" s="43"/>
      <c r="K7" s="43"/>
      <c r="L7" s="43"/>
      <c r="M7" s="43"/>
      <c r="N7" s="43"/>
      <c r="O7" s="43"/>
      <c r="P7" s="43"/>
      <c r="Q7" s="43"/>
      <c r="R7" s="43"/>
      <c r="S7" s="43"/>
      <c r="T7" s="43"/>
      <c r="U7" s="43"/>
      <c r="V7" s="43"/>
      <c r="W7" s="43"/>
      <c r="X7" s="43"/>
      <c r="Y7" s="43"/>
    </row>
    <row r="8">
      <c r="A8" s="138"/>
      <c r="B8" s="143" t="s">
        <v>188</v>
      </c>
      <c r="C8" s="71"/>
      <c r="D8" s="71"/>
      <c r="E8" s="177"/>
      <c r="F8" s="177"/>
      <c r="G8" s="177"/>
      <c r="H8" s="177"/>
      <c r="I8" s="43"/>
      <c r="J8" s="43"/>
      <c r="K8" s="43"/>
      <c r="L8" s="43"/>
      <c r="M8" s="43"/>
      <c r="N8" s="43"/>
      <c r="O8" s="43"/>
      <c r="P8" s="43"/>
      <c r="Q8" s="43"/>
      <c r="R8" s="43"/>
      <c r="S8" s="43"/>
      <c r="T8" s="43"/>
      <c r="U8" s="43"/>
      <c r="V8" s="43"/>
      <c r="W8" s="43"/>
      <c r="X8" s="43"/>
      <c r="Y8" s="43"/>
    </row>
    <row r="9">
      <c r="A9" s="138"/>
      <c r="B9" s="49"/>
      <c r="C9" s="45"/>
      <c r="D9" s="45" t="s">
        <v>246</v>
      </c>
      <c r="E9" s="45" t="s">
        <v>247</v>
      </c>
      <c r="F9" s="45" t="s">
        <v>248</v>
      </c>
      <c r="G9" s="59" t="s">
        <v>249</v>
      </c>
      <c r="H9" s="59"/>
      <c r="I9" s="43"/>
      <c r="J9" s="43"/>
      <c r="K9" s="43"/>
      <c r="L9" s="43"/>
      <c r="M9" s="43"/>
      <c r="N9" s="43"/>
      <c r="O9" s="43"/>
      <c r="P9" s="43"/>
      <c r="Q9" s="43"/>
      <c r="R9" s="43"/>
      <c r="S9" s="43"/>
      <c r="T9" s="43"/>
      <c r="U9" s="43"/>
      <c r="V9" s="43"/>
      <c r="W9" s="43"/>
      <c r="X9" s="43"/>
      <c r="Y9" s="43"/>
    </row>
    <row r="10">
      <c r="A10" s="138"/>
      <c r="B10" s="49"/>
      <c r="C10" s="147" t="s">
        <v>187</v>
      </c>
      <c r="D10" s="148">
        <f>'Ratios 2022'!D14</f>
        <v>9.879009616</v>
      </c>
      <c r="E10" s="148">
        <f>'Ratios 2023'!D14</f>
        <v>11.96043565</v>
      </c>
      <c r="F10" s="148">
        <f>'Ratios 2024'!D14</f>
        <v>14.83751332</v>
      </c>
      <c r="G10" s="176">
        <f>average(D10:F10)</f>
        <v>12.22565286</v>
      </c>
      <c r="H10" s="149" t="s">
        <v>186</v>
      </c>
      <c r="I10" s="43"/>
      <c r="J10" s="43"/>
      <c r="K10" s="43"/>
      <c r="L10" s="43"/>
      <c r="M10" s="43"/>
      <c r="N10" s="43"/>
      <c r="O10" s="43"/>
      <c r="P10" s="43"/>
      <c r="Q10" s="43"/>
      <c r="R10" s="43"/>
      <c r="S10" s="43"/>
      <c r="T10" s="43"/>
      <c r="U10" s="43"/>
      <c r="V10" s="43"/>
      <c r="W10" s="43"/>
      <c r="X10" s="43"/>
      <c r="Y10" s="43"/>
    </row>
    <row r="11">
      <c r="A11" s="138"/>
      <c r="B11" s="52"/>
      <c r="C11" s="45"/>
      <c r="D11" s="45"/>
      <c r="E11" s="45"/>
      <c r="F11" s="177"/>
      <c r="G11" s="177"/>
      <c r="H11" s="177"/>
      <c r="I11" s="43"/>
      <c r="J11" s="43"/>
      <c r="K11" s="43"/>
      <c r="L11" s="43"/>
      <c r="M11" s="43"/>
      <c r="N11" s="43"/>
      <c r="O11" s="43"/>
      <c r="P11" s="43"/>
      <c r="Q11" s="43"/>
      <c r="R11" s="43"/>
      <c r="S11" s="43"/>
      <c r="T11" s="43"/>
      <c r="U11" s="43"/>
      <c r="V11" s="43"/>
      <c r="W11" s="43"/>
      <c r="X11" s="43"/>
      <c r="Y11" s="43"/>
    </row>
    <row r="12">
      <c r="A12" s="140" t="s">
        <v>192</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193</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246</v>
      </c>
      <c r="E14" s="45" t="s">
        <v>247</v>
      </c>
      <c r="F14" s="45" t="s">
        <v>248</v>
      </c>
      <c r="G14" s="59" t="s">
        <v>249</v>
      </c>
      <c r="H14" s="59"/>
      <c r="I14" s="43"/>
      <c r="J14" s="43"/>
      <c r="K14" s="43"/>
      <c r="L14" s="43"/>
      <c r="M14" s="43"/>
      <c r="N14" s="43"/>
      <c r="O14" s="43"/>
      <c r="P14" s="43"/>
      <c r="Q14" s="43"/>
      <c r="R14" s="43"/>
      <c r="S14" s="43"/>
      <c r="T14" s="43"/>
      <c r="U14" s="43"/>
      <c r="V14" s="43"/>
      <c r="W14" s="43"/>
      <c r="X14" s="43"/>
      <c r="Y14" s="43"/>
    </row>
    <row r="15">
      <c r="A15" s="138"/>
      <c r="B15" s="49"/>
      <c r="C15" s="147" t="s">
        <v>195</v>
      </c>
      <c r="D15" s="179">
        <f>'Ratios 2022'!D20</f>
        <v>0</v>
      </c>
      <c r="E15" s="179">
        <f>'Ratios 2023'!D20</f>
        <v>0</v>
      </c>
      <c r="F15" s="179">
        <f>'Ratios 2024'!D20</f>
        <v>0</v>
      </c>
      <c r="G15" s="176">
        <f>average(D15:F15)</f>
        <v>0</v>
      </c>
      <c r="H15" s="149" t="s">
        <v>186</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197</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198</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246</v>
      </c>
      <c r="E19" s="45" t="s">
        <v>247</v>
      </c>
      <c r="F19" s="45" t="s">
        <v>248</v>
      </c>
      <c r="G19" s="59" t="s">
        <v>249</v>
      </c>
      <c r="H19" s="59"/>
      <c r="I19" s="43"/>
      <c r="J19" s="43"/>
      <c r="K19" s="43"/>
      <c r="L19" s="43"/>
      <c r="M19" s="43"/>
      <c r="N19" s="43"/>
      <c r="O19" s="43"/>
      <c r="P19" s="43"/>
      <c r="Q19" s="43"/>
      <c r="R19" s="43"/>
      <c r="S19" s="43"/>
      <c r="T19" s="43"/>
      <c r="U19" s="43"/>
      <c r="V19" s="43"/>
      <c r="W19" s="43"/>
      <c r="X19" s="43"/>
      <c r="Y19" s="43"/>
    </row>
    <row r="20">
      <c r="A20" s="138"/>
      <c r="B20" s="49"/>
      <c r="C20" s="147" t="s">
        <v>197</v>
      </c>
      <c r="D20" s="162">
        <f>'Ratios 2022'!D26</f>
        <v>1</v>
      </c>
      <c r="E20" s="162">
        <f>'Ratios 2023'!D26</f>
        <v>0.9998741729</v>
      </c>
      <c r="F20" s="162">
        <f>'Ratios 2024'!D26</f>
        <v>0.9931010157</v>
      </c>
      <c r="G20" s="180">
        <f>average(D20:F20)</f>
        <v>0.9976583962</v>
      </c>
      <c r="H20" s="149" t="s">
        <v>201</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202</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203</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246</v>
      </c>
      <c r="E24" s="45" t="s">
        <v>247</v>
      </c>
      <c r="F24" s="45" t="s">
        <v>248</v>
      </c>
      <c r="G24" s="59" t="s">
        <v>249</v>
      </c>
      <c r="H24" s="59"/>
      <c r="I24" s="43"/>
      <c r="J24" s="43"/>
      <c r="K24" s="43"/>
      <c r="L24" s="43"/>
      <c r="M24" s="43"/>
      <c r="N24" s="43"/>
      <c r="O24" s="43"/>
      <c r="P24" s="43"/>
      <c r="Q24" s="43"/>
      <c r="R24" s="43"/>
      <c r="S24" s="43"/>
      <c r="T24" s="43"/>
      <c r="U24" s="43"/>
      <c r="V24" s="43"/>
      <c r="W24" s="43"/>
      <c r="X24" s="43"/>
      <c r="Y24" s="43"/>
    </row>
    <row r="25">
      <c r="A25" s="138"/>
      <c r="B25" s="49"/>
      <c r="C25" s="147" t="s">
        <v>207</v>
      </c>
      <c r="D25" s="162">
        <f>'Ratios 2022'!D33</f>
        <v>0.6470311452</v>
      </c>
      <c r="E25" s="162">
        <f>'Ratios 2023'!D33</f>
        <v>0.6423356353</v>
      </c>
      <c r="F25" s="162">
        <f>'Ratios 2024'!D33</f>
        <v>0.4308703935</v>
      </c>
      <c r="G25" s="180">
        <f>average(D25:F25)</f>
        <v>0.5734123913</v>
      </c>
      <c r="H25" s="149" t="s">
        <v>208</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209</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210</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246</v>
      </c>
      <c r="E29" s="45" t="s">
        <v>247</v>
      </c>
      <c r="F29" s="45" t="s">
        <v>248</v>
      </c>
      <c r="G29" s="59" t="s">
        <v>249</v>
      </c>
      <c r="H29" s="59"/>
      <c r="I29" s="43"/>
      <c r="J29" s="43"/>
      <c r="K29" s="43"/>
      <c r="L29" s="43"/>
      <c r="M29" s="43"/>
      <c r="N29" s="43"/>
      <c r="O29" s="43"/>
      <c r="P29" s="43"/>
      <c r="Q29" s="43"/>
      <c r="R29" s="43"/>
      <c r="S29" s="43"/>
      <c r="T29" s="43"/>
      <c r="U29" s="43"/>
      <c r="V29" s="43"/>
      <c r="W29" s="43"/>
      <c r="X29" s="43"/>
      <c r="Y29" s="43"/>
    </row>
    <row r="30">
      <c r="A30" s="138"/>
      <c r="B30" s="49"/>
      <c r="C30" s="147" t="s">
        <v>209</v>
      </c>
      <c r="D30" s="162">
        <f>'Ratios 2022'!D38</f>
        <v>0.07585066491</v>
      </c>
      <c r="E30" s="162">
        <f>'Ratios 2023'!D38</f>
        <v>0.1028645035</v>
      </c>
      <c r="F30" s="162">
        <f>'Ratios 2024'!D38</f>
        <v>0.06769054492</v>
      </c>
      <c r="G30" s="180">
        <f>average(D30:F30)</f>
        <v>0.08213523777</v>
      </c>
      <c r="H30" s="149" t="s">
        <v>212</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213</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214</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246</v>
      </c>
      <c r="E34" s="45" t="s">
        <v>247</v>
      </c>
      <c r="F34" s="45" t="s">
        <v>248</v>
      </c>
      <c r="G34" s="59" t="s">
        <v>249</v>
      </c>
      <c r="H34" s="59"/>
      <c r="I34" s="43"/>
      <c r="J34" s="43"/>
      <c r="K34" s="43"/>
      <c r="L34" s="43"/>
      <c r="M34" s="43"/>
      <c r="N34" s="43"/>
      <c r="O34" s="43"/>
      <c r="P34" s="43"/>
      <c r="Q34" s="43"/>
      <c r="R34" s="43"/>
      <c r="S34" s="43"/>
      <c r="T34" s="43"/>
      <c r="U34" s="43"/>
      <c r="V34" s="43"/>
      <c r="W34" s="43"/>
      <c r="X34" s="43"/>
      <c r="Y34" s="43"/>
    </row>
    <row r="35">
      <c r="A35" s="138"/>
      <c r="B35" s="49"/>
      <c r="C35" s="147" t="s">
        <v>250</v>
      </c>
      <c r="D35" s="162">
        <f>'Ratios 2022'!E41</f>
        <v>0.7706086789</v>
      </c>
      <c r="E35" s="162">
        <f>'Ratios 2023'!E41</f>
        <v>0.7360977463</v>
      </c>
      <c r="F35" s="162">
        <f>'Ratios 2024'!E41</f>
        <v>0.8549311524</v>
      </c>
      <c r="G35" s="180">
        <f t="shared" ref="G35:G37" si="1">average(D35:F35)</f>
        <v>0.7872125259</v>
      </c>
      <c r="H35" s="180"/>
      <c r="I35" s="43"/>
      <c r="J35" s="43"/>
      <c r="K35" s="43"/>
      <c r="L35" s="43"/>
      <c r="M35" s="43"/>
      <c r="N35" s="43"/>
      <c r="O35" s="43"/>
      <c r="P35" s="43"/>
      <c r="Q35" s="43"/>
      <c r="R35" s="43"/>
      <c r="S35" s="43"/>
      <c r="T35" s="43"/>
      <c r="U35" s="43"/>
      <c r="V35" s="43"/>
      <c r="W35" s="43"/>
      <c r="X35" s="43"/>
      <c r="Y35" s="43"/>
    </row>
    <row r="36">
      <c r="A36" s="138"/>
      <c r="B36" s="52"/>
      <c r="C36" s="147" t="s">
        <v>216</v>
      </c>
      <c r="D36" s="162">
        <f>'Ratios 2022'!E42</f>
        <v>0.1864362561</v>
      </c>
      <c r="E36" s="162">
        <f>'Ratios 2023'!E42</f>
        <v>0.2090437669</v>
      </c>
      <c r="F36" s="162">
        <f>'Ratios 2024'!E42</f>
        <v>0.1216968289</v>
      </c>
      <c r="G36" s="180">
        <f t="shared" si="1"/>
        <v>0.172392284</v>
      </c>
      <c r="H36" s="180"/>
      <c r="I36" s="43"/>
      <c r="J36" s="43"/>
      <c r="K36" s="43"/>
      <c r="L36" s="43"/>
      <c r="M36" s="43"/>
      <c r="N36" s="43"/>
      <c r="O36" s="43"/>
      <c r="P36" s="43"/>
      <c r="Q36" s="43"/>
      <c r="R36" s="43"/>
      <c r="S36" s="43"/>
      <c r="T36" s="43"/>
      <c r="U36" s="43"/>
      <c r="V36" s="43"/>
      <c r="W36" s="43"/>
      <c r="X36" s="43"/>
      <c r="Y36" s="43"/>
    </row>
    <row r="37">
      <c r="A37" s="138"/>
      <c r="B37" s="181"/>
      <c r="C37" s="147" t="s">
        <v>217</v>
      </c>
      <c r="D37" s="162">
        <f>'Ratios 2022'!E43</f>
        <v>0.04295506497</v>
      </c>
      <c r="E37" s="162">
        <f>'Ratios 2023'!E43</f>
        <v>0.05485848673</v>
      </c>
      <c r="F37" s="162">
        <f>'Ratios 2024'!E43</f>
        <v>0.02337201866</v>
      </c>
      <c r="G37" s="180">
        <f t="shared" si="1"/>
        <v>0.04039519012</v>
      </c>
      <c r="H37" s="180"/>
      <c r="I37" s="43"/>
      <c r="J37" s="43"/>
      <c r="K37" s="43"/>
      <c r="L37" s="43"/>
      <c r="M37" s="43"/>
      <c r="N37" s="43"/>
      <c r="O37" s="43"/>
      <c r="P37" s="43"/>
      <c r="Q37" s="43"/>
      <c r="R37" s="43"/>
      <c r="S37" s="43"/>
      <c r="T37" s="43"/>
      <c r="U37" s="43"/>
      <c r="V37" s="43"/>
      <c r="W37" s="43"/>
      <c r="X37" s="43"/>
      <c r="Y37" s="43"/>
    </row>
    <row r="38">
      <c r="A38" s="138"/>
      <c r="B38" s="181"/>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218</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219</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246</v>
      </c>
      <c r="E41" s="45" t="s">
        <v>247</v>
      </c>
      <c r="F41" s="45" t="s">
        <v>248</v>
      </c>
      <c r="G41" s="59" t="s">
        <v>249</v>
      </c>
      <c r="H41" s="59"/>
      <c r="I41" s="43"/>
      <c r="J41" s="43"/>
      <c r="K41" s="43"/>
      <c r="L41" s="43"/>
      <c r="M41" s="43"/>
      <c r="N41" s="43"/>
      <c r="O41" s="43"/>
      <c r="P41" s="43"/>
      <c r="Q41" s="43"/>
      <c r="R41" s="43"/>
      <c r="S41" s="43"/>
      <c r="T41" s="43"/>
      <c r="U41" s="43"/>
      <c r="V41" s="43"/>
      <c r="W41" s="43"/>
      <c r="X41" s="43"/>
      <c r="Y41" s="43"/>
    </row>
    <row r="42">
      <c r="A42" s="138"/>
      <c r="B42" s="49"/>
      <c r="C42" s="147" t="s">
        <v>222</v>
      </c>
      <c r="D42" s="165">
        <f>'Ratios 2022'!D49</f>
        <v>22.49806587</v>
      </c>
      <c r="E42" s="165">
        <f>'Ratios 2023'!D49</f>
        <v>35.8735957</v>
      </c>
      <c r="F42" s="165">
        <f>'Ratios 2024'!D49</f>
        <v>69.9459215</v>
      </c>
      <c r="G42" s="182">
        <f>average(D42:F42)</f>
        <v>42.77252769</v>
      </c>
      <c r="H42" s="149" t="s">
        <v>223</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224</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225</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246</v>
      </c>
      <c r="E46" s="45" t="s">
        <v>247</v>
      </c>
      <c r="F46" s="45" t="s">
        <v>248</v>
      </c>
      <c r="G46" s="59" t="s">
        <v>249</v>
      </c>
      <c r="H46" s="59"/>
      <c r="I46" s="43"/>
      <c r="J46" s="43"/>
      <c r="K46" s="43"/>
      <c r="L46" s="43"/>
      <c r="M46" s="43"/>
      <c r="N46" s="43"/>
      <c r="O46" s="43"/>
      <c r="P46" s="43"/>
      <c r="Q46" s="43"/>
      <c r="R46" s="43"/>
      <c r="S46" s="43"/>
      <c r="T46" s="43"/>
      <c r="U46" s="43"/>
      <c r="V46" s="43"/>
      <c r="W46" s="43"/>
      <c r="X46" s="43"/>
      <c r="Y46" s="43"/>
    </row>
    <row r="47">
      <c r="A47" s="138"/>
      <c r="B47" s="49"/>
      <c r="C47" s="147" t="s">
        <v>228</v>
      </c>
      <c r="D47" s="148">
        <f>'Ratios 2022'!D54</f>
        <v>84.17593864</v>
      </c>
      <c r="E47" s="148">
        <f>'Ratios 2023'!D54</f>
        <v>59.86330913</v>
      </c>
      <c r="F47" s="148">
        <f>'Ratios 2024'!D54</f>
        <v>40.91104247</v>
      </c>
      <c r="G47" s="176">
        <f>average(D47:F47)</f>
        <v>61.65009674</v>
      </c>
      <c r="H47" s="149" t="s">
        <v>229</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230</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231</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246</v>
      </c>
      <c r="E51" s="45" t="s">
        <v>247</v>
      </c>
      <c r="F51" s="45" t="s">
        <v>248</v>
      </c>
      <c r="G51" s="59" t="s">
        <v>249</v>
      </c>
      <c r="H51" s="59"/>
      <c r="I51" s="43"/>
      <c r="J51" s="43"/>
      <c r="K51" s="43"/>
      <c r="L51" s="43"/>
      <c r="M51" s="43"/>
      <c r="N51" s="43"/>
      <c r="O51" s="43"/>
      <c r="P51" s="43"/>
      <c r="Q51" s="43"/>
      <c r="R51" s="43"/>
      <c r="S51" s="43"/>
      <c r="T51" s="43"/>
      <c r="U51" s="43"/>
      <c r="V51" s="43"/>
      <c r="W51" s="43"/>
      <c r="X51" s="43"/>
      <c r="Y51" s="43"/>
    </row>
    <row r="52">
      <c r="A52" s="138"/>
      <c r="B52" s="49"/>
      <c r="C52" s="147" t="s">
        <v>234</v>
      </c>
      <c r="D52" s="183">
        <f>'Ratios 2022'!D59</f>
        <v>0</v>
      </c>
      <c r="E52" s="183">
        <f>'Ratios 2023'!D59</f>
        <v>0</v>
      </c>
      <c r="F52" s="183">
        <f>'Ratios 2024'!D59</f>
        <v>0</v>
      </c>
      <c r="G52" s="184">
        <f>average(D52:F52)</f>
        <v>0</v>
      </c>
      <c r="H52" s="149" t="s">
        <v>235</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OPEN NEW YORK</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OPEN NEW YORK</v>
      </c>
      <c r="B1" s="5"/>
      <c r="C1" s="2">
        <f>'READ HERE FIRST'!B5</f>
        <v>2022</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622319.0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622319</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79</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96</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622319</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OPEN NEW YORK</v>
      </c>
      <c r="B1" s="2">
        <f>'READ HERE FIRST'!B5</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129145</v>
      </c>
      <c r="D7" s="99">
        <v>80149.0</v>
      </c>
      <c r="E7" s="99">
        <v>36684.0</v>
      </c>
      <c r="F7" s="99">
        <v>12312.0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108</v>
      </c>
      <c r="C9" s="98">
        <f t="shared" si="1"/>
        <v>230074</v>
      </c>
      <c r="D9" s="99">
        <v>214964.0</v>
      </c>
      <c r="E9" s="99">
        <v>9529.0</v>
      </c>
      <c r="F9" s="99">
        <v>5581.0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12966</v>
      </c>
      <c r="D10" s="99">
        <v>10664.0</v>
      </c>
      <c r="E10" s="99">
        <v>1655.0</v>
      </c>
      <c r="F10" s="99">
        <v>647.0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14281</v>
      </c>
      <c r="D11" s="99">
        <v>11757.0</v>
      </c>
      <c r="E11" s="99">
        <v>1811.0</v>
      </c>
      <c r="F11" s="99">
        <v>713.0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30191</v>
      </c>
      <c r="D12" s="99">
        <v>24834.0</v>
      </c>
      <c r="E12" s="99">
        <v>3851.0</v>
      </c>
      <c r="F12" s="99">
        <v>1506.0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9451</v>
      </c>
      <c r="D15" s="99">
        <v>808.0</v>
      </c>
      <c r="E15" s="99">
        <v>8643.0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44483</v>
      </c>
      <c r="D16" s="99">
        <v>0.0</v>
      </c>
      <c r="E16" s="99">
        <v>44483.0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28000</v>
      </c>
      <c r="D17" s="99">
        <v>28000.0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6500</v>
      </c>
      <c r="D18" s="99">
        <v>0.0</v>
      </c>
      <c r="E18" s="99">
        <v>0.0</v>
      </c>
      <c r="F18" s="99">
        <v>6500.0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103750</v>
      </c>
      <c r="D20" s="99">
        <v>103750.0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12414</v>
      </c>
      <c r="D21" s="99">
        <v>12414.0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3097</v>
      </c>
      <c r="D22" s="99">
        <v>497.0</v>
      </c>
      <c r="E22" s="99">
        <v>2551.0</v>
      </c>
      <c r="F22" s="99">
        <v>49.0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4248</v>
      </c>
      <c r="D23" s="99">
        <v>2883.0</v>
      </c>
      <c r="E23" s="99">
        <v>1151.0</v>
      </c>
      <c r="F23" s="99">
        <v>214.0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1105</v>
      </c>
      <c r="D25" s="99">
        <v>909.0</v>
      </c>
      <c r="E25" s="99">
        <v>141.0</v>
      </c>
      <c r="F25" s="99">
        <v>55.0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6002</v>
      </c>
      <c r="D26" s="99">
        <v>2853.0</v>
      </c>
      <c r="E26" s="99">
        <v>3149.0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5717</v>
      </c>
      <c r="D32" s="99">
        <v>0.0</v>
      </c>
      <c r="E32" s="99">
        <v>5717.0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46" t="s">
        <v>133</v>
      </c>
      <c r="C34" s="98">
        <f t="shared" si="1"/>
        <v>1681</v>
      </c>
      <c r="D34" s="99">
        <v>1383.0</v>
      </c>
      <c r="E34" s="99">
        <v>214.0</v>
      </c>
      <c r="F34" s="99">
        <v>84.0</v>
      </c>
      <c r="G34" s="43"/>
      <c r="H34" s="43"/>
      <c r="I34" s="43"/>
      <c r="J34" s="43"/>
      <c r="K34" s="43"/>
      <c r="L34" s="43"/>
      <c r="M34" s="43"/>
      <c r="N34" s="43"/>
      <c r="O34" s="43"/>
      <c r="P34" s="43"/>
      <c r="Q34" s="43"/>
      <c r="R34" s="43"/>
      <c r="S34" s="43"/>
      <c r="T34" s="43"/>
      <c r="U34" s="43"/>
      <c r="V34" s="43"/>
      <c r="W34" s="43"/>
      <c r="X34" s="43"/>
      <c r="Y34" s="43"/>
      <c r="Z34" s="43"/>
    </row>
    <row r="35">
      <c r="A35" s="45" t="s">
        <v>48</v>
      </c>
      <c r="B35" s="102" t="s">
        <v>134</v>
      </c>
      <c r="C35" s="98">
        <f t="shared" si="1"/>
        <v>832</v>
      </c>
      <c r="D35" s="99">
        <v>370.0</v>
      </c>
      <c r="E35" s="99">
        <v>462.0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135</v>
      </c>
      <c r="C36" s="98">
        <f t="shared" si="1"/>
        <v>15</v>
      </c>
      <c r="D36" s="99">
        <v>0.0</v>
      </c>
      <c r="E36" s="99">
        <v>15.0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136</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137</v>
      </c>
      <c r="C40" s="103">
        <f t="shared" ref="C40:F40" si="2">sum(C3:C39)</f>
        <v>643952</v>
      </c>
      <c r="D40" s="103">
        <f t="shared" si="2"/>
        <v>496235</v>
      </c>
      <c r="E40" s="103">
        <f t="shared" si="2"/>
        <v>120056</v>
      </c>
      <c r="F40" s="103">
        <f t="shared" si="2"/>
        <v>27661</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OPEN NEW YORK</v>
      </c>
      <c r="B1" s="5"/>
      <c r="C1" s="2">
        <f>'READ HERE FIRST'!B5</f>
        <v>2022</v>
      </c>
      <c r="D1" s="107"/>
      <c r="E1" s="108"/>
      <c r="F1" s="43"/>
      <c r="G1" s="43"/>
      <c r="H1" s="43"/>
      <c r="I1" s="43"/>
      <c r="J1" s="43"/>
      <c r="K1" s="43"/>
      <c r="L1" s="43"/>
      <c r="M1" s="43"/>
      <c r="N1" s="43"/>
      <c r="O1" s="43"/>
      <c r="P1" s="43"/>
      <c r="Q1" s="43"/>
      <c r="R1" s="43"/>
      <c r="S1" s="43"/>
      <c r="T1" s="43"/>
      <c r="U1" s="43"/>
      <c r="V1" s="43"/>
      <c r="W1" s="43"/>
      <c r="X1" s="43"/>
      <c r="Y1" s="43"/>
      <c r="Z1" s="43"/>
    </row>
    <row r="2">
      <c r="A2" s="109" t="s">
        <v>138</v>
      </c>
      <c r="B2" s="45">
        <v>1.0</v>
      </c>
      <c r="C2" s="46" t="s">
        <v>139</v>
      </c>
      <c r="D2" s="110"/>
      <c r="E2" s="111">
        <v>1029854.0</v>
      </c>
      <c r="F2" s="43"/>
      <c r="G2" s="43"/>
      <c r="H2" s="43"/>
      <c r="I2" s="43"/>
      <c r="J2" s="43"/>
      <c r="K2" s="43"/>
      <c r="L2" s="43"/>
      <c r="M2" s="43"/>
      <c r="N2" s="43"/>
      <c r="O2" s="43"/>
      <c r="P2" s="43"/>
      <c r="Q2" s="43"/>
      <c r="R2" s="43"/>
      <c r="S2" s="43"/>
      <c r="T2" s="43"/>
      <c r="U2" s="43"/>
      <c r="V2" s="43"/>
      <c r="W2" s="43"/>
      <c r="X2" s="43"/>
      <c r="Y2" s="43"/>
      <c r="Z2" s="43"/>
    </row>
    <row r="3">
      <c r="A3" s="49"/>
      <c r="B3" s="45">
        <v>2.0</v>
      </c>
      <c r="C3" s="46" t="s">
        <v>140</v>
      </c>
      <c r="D3" s="112"/>
      <c r="E3" s="111">
        <v>0.0</v>
      </c>
      <c r="F3" s="43"/>
      <c r="G3" s="43"/>
      <c r="H3" s="43"/>
      <c r="I3" s="43"/>
      <c r="J3" s="43"/>
      <c r="K3" s="43"/>
      <c r="L3" s="43"/>
      <c r="M3" s="43"/>
      <c r="N3" s="43"/>
      <c r="O3" s="43"/>
      <c r="P3" s="43"/>
      <c r="Q3" s="43"/>
      <c r="R3" s="43"/>
      <c r="S3" s="43"/>
      <c r="T3" s="43"/>
      <c r="U3" s="43"/>
      <c r="V3" s="43"/>
      <c r="W3" s="43"/>
      <c r="X3" s="43"/>
      <c r="Y3" s="43"/>
      <c r="Z3" s="43"/>
    </row>
    <row r="4">
      <c r="A4" s="49"/>
      <c r="B4" s="45">
        <v>3.0</v>
      </c>
      <c r="C4" s="46" t="s">
        <v>141</v>
      </c>
      <c r="D4" s="110"/>
      <c r="E4" s="111">
        <v>0.0</v>
      </c>
      <c r="F4" s="43"/>
      <c r="G4" s="43"/>
      <c r="H4" s="43"/>
      <c r="I4" s="43"/>
      <c r="J4" s="43"/>
      <c r="K4" s="43"/>
      <c r="L4" s="43"/>
      <c r="M4" s="43"/>
      <c r="N4" s="43"/>
      <c r="O4" s="43"/>
      <c r="P4" s="43"/>
      <c r="Q4" s="43"/>
      <c r="R4" s="43"/>
      <c r="S4" s="43"/>
      <c r="T4" s="43"/>
      <c r="U4" s="43"/>
      <c r="V4" s="43"/>
      <c r="W4" s="43"/>
      <c r="X4" s="43"/>
      <c r="Y4" s="43"/>
      <c r="Z4" s="43"/>
    </row>
    <row r="5">
      <c r="A5" s="49"/>
      <c r="B5" s="45">
        <v>4.0</v>
      </c>
      <c r="C5" s="46" t="s">
        <v>142</v>
      </c>
      <c r="D5" s="112"/>
      <c r="E5" s="111">
        <v>9258.0</v>
      </c>
      <c r="F5" s="43"/>
      <c r="G5" s="43"/>
      <c r="H5" s="43"/>
      <c r="I5" s="43"/>
      <c r="J5" s="43"/>
      <c r="K5" s="43"/>
      <c r="L5" s="43"/>
      <c r="M5" s="43"/>
      <c r="N5" s="43"/>
      <c r="O5" s="43"/>
      <c r="P5" s="43"/>
      <c r="Q5" s="43"/>
      <c r="R5" s="43"/>
      <c r="S5" s="43"/>
      <c r="T5" s="43"/>
      <c r="U5" s="43"/>
      <c r="V5" s="43"/>
      <c r="W5" s="43"/>
      <c r="X5" s="43"/>
      <c r="Y5" s="43"/>
      <c r="Z5" s="43"/>
    </row>
    <row r="6">
      <c r="A6" s="49"/>
      <c r="B6" s="45">
        <v>5.0</v>
      </c>
      <c r="C6" s="51" t="s">
        <v>143</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144</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145</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146</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147</v>
      </c>
      <c r="D10" s="110"/>
      <c r="E10" s="111">
        <v>3407.0</v>
      </c>
      <c r="F10" s="43"/>
      <c r="G10" s="43"/>
      <c r="H10" s="43"/>
      <c r="I10" s="43"/>
      <c r="J10" s="43"/>
      <c r="K10" s="43"/>
      <c r="L10" s="43"/>
      <c r="M10" s="43"/>
      <c r="N10" s="43"/>
      <c r="O10" s="43"/>
      <c r="P10" s="43"/>
      <c r="Q10" s="43"/>
      <c r="R10" s="43"/>
      <c r="S10" s="43"/>
      <c r="T10" s="43"/>
      <c r="U10" s="43"/>
      <c r="V10" s="43"/>
      <c r="W10" s="43"/>
      <c r="X10" s="43"/>
      <c r="Y10" s="43"/>
      <c r="Z10" s="43"/>
    </row>
    <row r="11">
      <c r="A11" s="49"/>
      <c r="B11" s="45" t="s">
        <v>148</v>
      </c>
      <c r="C11" s="46" t="s">
        <v>149</v>
      </c>
      <c r="D11" s="111">
        <v>0.0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150</v>
      </c>
      <c r="C12" s="46" t="s">
        <v>151</v>
      </c>
      <c r="D12" s="111">
        <v>0.0</v>
      </c>
      <c r="E12" s="108">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152</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153</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154</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155</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156</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157</v>
      </c>
      <c r="D18" s="113"/>
      <c r="E18" s="114">
        <f>sum(E2:E17)</f>
        <v>1042519</v>
      </c>
      <c r="F18" s="43"/>
      <c r="G18" s="43"/>
      <c r="H18" s="43"/>
      <c r="I18" s="43"/>
      <c r="J18" s="43"/>
      <c r="K18" s="43"/>
      <c r="L18" s="43"/>
      <c r="M18" s="43"/>
      <c r="N18" s="43"/>
      <c r="O18" s="43"/>
      <c r="P18" s="43"/>
      <c r="Q18" s="43"/>
      <c r="R18" s="43"/>
      <c r="S18" s="43"/>
      <c r="T18" s="43"/>
      <c r="U18" s="43"/>
      <c r="V18" s="43"/>
      <c r="W18" s="43"/>
      <c r="X18" s="43"/>
      <c r="Y18" s="43"/>
      <c r="Z18" s="43"/>
    </row>
    <row r="19">
      <c r="A19" s="44" t="s">
        <v>158</v>
      </c>
      <c r="B19" s="115">
        <v>17.0</v>
      </c>
      <c r="C19" s="116" t="s">
        <v>159</v>
      </c>
      <c r="D19" s="117"/>
      <c r="E19" s="111">
        <v>12385.0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160</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161</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162</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163</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164</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165</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166</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167</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168</v>
      </c>
      <c r="D28" s="125"/>
      <c r="E28" s="126">
        <f>sum(E19:E27)</f>
        <v>12385</v>
      </c>
      <c r="F28" s="43"/>
      <c r="G28" s="43"/>
      <c r="H28" s="43"/>
      <c r="I28" s="43"/>
      <c r="J28" s="43"/>
      <c r="K28" s="43"/>
      <c r="L28" s="43"/>
      <c r="M28" s="43"/>
      <c r="N28" s="43"/>
      <c r="O28" s="43"/>
      <c r="P28" s="43"/>
      <c r="Q28" s="43"/>
      <c r="R28" s="43"/>
      <c r="S28" s="43"/>
      <c r="T28" s="43"/>
      <c r="U28" s="43"/>
      <c r="V28" s="43"/>
      <c r="W28" s="43"/>
      <c r="X28" s="43"/>
      <c r="Y28" s="43"/>
      <c r="Z28" s="43"/>
    </row>
    <row r="29">
      <c r="A29" s="65" t="s">
        <v>169</v>
      </c>
      <c r="B29" s="127"/>
      <c r="C29" s="128" t="s">
        <v>170</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171</v>
      </c>
      <c r="D30" s="117"/>
      <c r="E30" s="111">
        <v>530134.0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172</v>
      </c>
      <c r="D31" s="117"/>
      <c r="E31" s="111">
        <v>500000.0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173</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174</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175</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176</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177</v>
      </c>
      <c r="D36" s="131"/>
      <c r="E36" s="126">
        <f>sum(E30:E35)</f>
        <v>1030134</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178</v>
      </c>
      <c r="D37" s="135"/>
      <c r="E37" s="136">
        <f>E36+E28</f>
        <v>1042519</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OPEN NEW YORK</v>
      </c>
      <c r="B1" s="2">
        <f>'READ HERE FIRST'!B5</f>
        <v>2022</v>
      </c>
      <c r="C1" s="138"/>
      <c r="D1" s="138"/>
      <c r="E1" s="139"/>
      <c r="F1" s="43"/>
      <c r="G1" s="43"/>
      <c r="H1" s="43"/>
      <c r="I1" s="43"/>
      <c r="J1" s="43"/>
      <c r="K1" s="43"/>
      <c r="L1" s="43"/>
      <c r="M1" s="43"/>
      <c r="N1" s="43"/>
      <c r="O1" s="43"/>
      <c r="P1" s="43"/>
      <c r="Q1" s="43"/>
      <c r="R1" s="43"/>
      <c r="S1" s="43"/>
      <c r="T1" s="43"/>
      <c r="U1" s="43"/>
      <c r="V1" s="43"/>
      <c r="W1" s="43"/>
      <c r="X1" s="43"/>
      <c r="Y1" s="43"/>
    </row>
    <row r="2">
      <c r="A2" s="140" t="s">
        <v>179</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180</v>
      </c>
      <c r="C3" s="144" t="s">
        <v>181</v>
      </c>
      <c r="D3" s="145">
        <f>'Expenses 2022'!C40</f>
        <v>643952</v>
      </c>
      <c r="E3" s="146"/>
      <c r="F3" s="43"/>
      <c r="G3" s="43"/>
      <c r="H3" s="43"/>
      <c r="I3" s="43"/>
      <c r="J3" s="43"/>
      <c r="K3" s="43"/>
      <c r="L3" s="43"/>
      <c r="M3" s="43"/>
      <c r="N3" s="43"/>
      <c r="O3" s="43"/>
      <c r="P3" s="43"/>
      <c r="Q3" s="43"/>
      <c r="R3" s="43"/>
      <c r="S3" s="43"/>
      <c r="T3" s="43"/>
      <c r="U3" s="43"/>
      <c r="V3" s="43"/>
      <c r="W3" s="43"/>
      <c r="X3" s="43"/>
      <c r="Y3" s="43"/>
    </row>
    <row r="4">
      <c r="A4" s="138"/>
      <c r="B4" s="49"/>
      <c r="C4" s="144" t="s">
        <v>182</v>
      </c>
      <c r="D4" s="145">
        <f>'Expenses 2022'!C31</f>
        <v>0</v>
      </c>
      <c r="E4" s="146"/>
      <c r="F4" s="43"/>
      <c r="G4" s="43"/>
      <c r="H4" s="43"/>
      <c r="I4" s="43"/>
      <c r="J4" s="43"/>
      <c r="K4" s="43"/>
      <c r="L4" s="43"/>
      <c r="M4" s="43"/>
      <c r="N4" s="43"/>
      <c r="O4" s="43"/>
      <c r="P4" s="43"/>
      <c r="Q4" s="43"/>
      <c r="R4" s="43"/>
      <c r="S4" s="43"/>
      <c r="T4" s="43"/>
      <c r="U4" s="43"/>
      <c r="V4" s="43"/>
      <c r="W4" s="43"/>
      <c r="X4" s="43"/>
      <c r="Y4" s="43"/>
    </row>
    <row r="5">
      <c r="A5" s="138"/>
      <c r="B5" s="49"/>
      <c r="C5" s="144" t="s">
        <v>183</v>
      </c>
      <c r="D5" s="145">
        <f>D3-D4</f>
        <v>643952</v>
      </c>
      <c r="E5" s="146"/>
      <c r="F5" s="43"/>
      <c r="G5" s="43"/>
      <c r="H5" s="43"/>
      <c r="I5" s="43"/>
      <c r="J5" s="43"/>
      <c r="K5" s="43"/>
      <c r="L5" s="43"/>
      <c r="M5" s="43"/>
      <c r="N5" s="43"/>
      <c r="O5" s="43"/>
      <c r="P5" s="43"/>
      <c r="Q5" s="43"/>
      <c r="R5" s="43"/>
      <c r="S5" s="43"/>
      <c r="T5" s="43"/>
      <c r="U5" s="43"/>
      <c r="V5" s="43"/>
      <c r="W5" s="43"/>
      <c r="X5" s="43"/>
      <c r="Y5" s="43"/>
    </row>
    <row r="6">
      <c r="A6" s="138"/>
      <c r="B6" s="49"/>
      <c r="C6" s="144" t="s">
        <v>184</v>
      </c>
      <c r="D6" s="145">
        <f>D5/12</f>
        <v>53662.66667</v>
      </c>
      <c r="E6" s="146"/>
      <c r="F6" s="43"/>
      <c r="G6" s="43"/>
      <c r="H6" s="43"/>
      <c r="I6" s="43"/>
      <c r="J6" s="43"/>
      <c r="K6" s="43"/>
      <c r="L6" s="43"/>
      <c r="M6" s="43"/>
      <c r="N6" s="43"/>
      <c r="O6" s="43"/>
      <c r="P6" s="43"/>
      <c r="Q6" s="43"/>
      <c r="R6" s="43"/>
      <c r="S6" s="43"/>
      <c r="T6" s="43"/>
      <c r="U6" s="43"/>
      <c r="V6" s="43"/>
      <c r="W6" s="43"/>
      <c r="X6" s="43"/>
      <c r="Y6" s="43"/>
    </row>
    <row r="7">
      <c r="A7" s="138"/>
      <c r="B7" s="49"/>
      <c r="C7" s="144" t="s">
        <v>185</v>
      </c>
      <c r="D7" s="75">
        <f>'Balance Sheet 2022'!E2+'Balance Sheet 2022'!E3</f>
        <v>1029854</v>
      </c>
      <c r="E7" s="146"/>
      <c r="F7" s="43"/>
      <c r="G7" s="43"/>
      <c r="H7" s="43"/>
      <c r="I7" s="43"/>
      <c r="J7" s="43"/>
      <c r="K7" s="43"/>
      <c r="L7" s="43"/>
      <c r="M7" s="43"/>
      <c r="N7" s="43"/>
      <c r="O7" s="43"/>
      <c r="P7" s="43"/>
      <c r="Q7" s="43"/>
      <c r="R7" s="43"/>
      <c r="S7" s="43"/>
      <c r="T7" s="43"/>
      <c r="U7" s="43"/>
      <c r="V7" s="43"/>
      <c r="W7" s="43"/>
      <c r="X7" s="43"/>
      <c r="Y7" s="43"/>
    </row>
    <row r="8">
      <c r="A8" s="138"/>
      <c r="B8" s="49"/>
      <c r="C8" s="147" t="s">
        <v>179</v>
      </c>
      <c r="D8" s="148">
        <f>D7/D6</f>
        <v>19.19125649</v>
      </c>
      <c r="E8" s="149" t="s">
        <v>186</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187</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188</v>
      </c>
      <c r="C11" s="144" t="s">
        <v>189</v>
      </c>
      <c r="D11" s="75">
        <f>'Balance Sheet 2022'!E30</f>
        <v>530134</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190</v>
      </c>
      <c r="D12" s="75">
        <f>'Expenses 2022'!C40</f>
        <v>643952</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191</v>
      </c>
      <c r="D13" s="145">
        <f>D12/12</f>
        <v>53662.66667</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187</v>
      </c>
      <c r="D14" s="148">
        <f>D11/D13</f>
        <v>9.879009616</v>
      </c>
      <c r="E14" s="149" t="s">
        <v>186</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192</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193</v>
      </c>
      <c r="C17" s="144" t="s">
        <v>194</v>
      </c>
      <c r="D17" s="75">
        <f>sum('Balance Sheet 2022'!E13:E15)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190</v>
      </c>
      <c r="D18" s="75">
        <f>'Expenses 2022'!C40</f>
        <v>643952</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191</v>
      </c>
      <c r="D19" s="145">
        <f>D18/12</f>
        <v>53662.66667</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195</v>
      </c>
      <c r="D20" s="148">
        <f>D17/D19</f>
        <v>0</v>
      </c>
      <c r="E20" s="149" t="s">
        <v>186</v>
      </c>
      <c r="F20" s="43"/>
      <c r="G20" s="43"/>
      <c r="H20" s="43"/>
      <c r="I20" s="43"/>
      <c r="J20" s="43"/>
      <c r="K20" s="43"/>
      <c r="L20" s="43"/>
      <c r="M20" s="43"/>
      <c r="N20" s="43"/>
      <c r="O20" s="43"/>
      <c r="P20" s="43"/>
      <c r="Q20" s="43"/>
      <c r="R20" s="43"/>
      <c r="S20" s="43"/>
      <c r="T20" s="43"/>
      <c r="U20" s="43"/>
      <c r="V20" s="43"/>
      <c r="W20" s="43"/>
      <c r="X20" s="43"/>
      <c r="Y20" s="43"/>
    </row>
    <row r="21">
      <c r="A21" s="138"/>
      <c r="B21" s="49"/>
      <c r="C21" s="153" t="s">
        <v>196</v>
      </c>
      <c r="D21" s="154">
        <f>D20+D8</f>
        <v>19.19125649</v>
      </c>
      <c r="E21" s="155" t="s">
        <v>186</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197</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198</v>
      </c>
      <c r="C24" s="159"/>
      <c r="D24" s="160">
        <f>max('Revenues 2022'!E2:E7,'Revenues 2022'!F10:F15)</f>
        <v>622319</v>
      </c>
      <c r="E24" s="161" t="s">
        <v>199</v>
      </c>
      <c r="F24" s="43"/>
      <c r="G24" s="43"/>
      <c r="H24" s="43"/>
      <c r="I24" s="43"/>
      <c r="J24" s="43"/>
      <c r="K24" s="43"/>
      <c r="L24" s="43"/>
      <c r="M24" s="43"/>
      <c r="N24" s="43"/>
      <c r="O24" s="43"/>
      <c r="P24" s="43"/>
      <c r="Q24" s="43"/>
      <c r="R24" s="43"/>
      <c r="S24" s="43"/>
      <c r="T24" s="43"/>
      <c r="U24" s="43"/>
      <c r="V24" s="43"/>
      <c r="W24" s="43"/>
      <c r="X24" s="43"/>
      <c r="Y24" s="43"/>
    </row>
    <row r="25">
      <c r="A25" s="138"/>
      <c r="B25" s="49"/>
      <c r="C25" s="144" t="s">
        <v>200</v>
      </c>
      <c r="D25" s="145">
        <f>'Revenues 2022'!F44</f>
        <v>622319</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197</v>
      </c>
      <c r="D26" s="162">
        <f>D24/D25</f>
        <v>1</v>
      </c>
      <c r="E26" s="149" t="s">
        <v>201</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202</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203</v>
      </c>
      <c r="C29" s="144" t="s">
        <v>204</v>
      </c>
      <c r="D29" s="75">
        <f>SUM('Expenses 2022'!C7:C9)</f>
        <v>359219</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205</v>
      </c>
      <c r="D30" s="75">
        <f>SUM('Expenses 2022'!C10:C12)</f>
        <v>57438</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206</v>
      </c>
      <c r="D31" s="75">
        <f>sum(D29:D30)</f>
        <v>416657</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181</v>
      </c>
      <c r="D32" s="75">
        <f>'Expenses 2022'!C40</f>
        <v>643952</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207</v>
      </c>
      <c r="D33" s="162">
        <f>D31/D32</f>
        <v>0.6470311452</v>
      </c>
      <c r="E33" s="149" t="s">
        <v>208</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209</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210</v>
      </c>
      <c r="C36" s="144" t="s">
        <v>211</v>
      </c>
      <c r="D36" s="75">
        <f>SUM('Expenses 2022'!C10:C11)</f>
        <v>27247</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204</v>
      </c>
      <c r="D37" s="75">
        <f>SUM('Expenses 2022'!C7:C9)</f>
        <v>359219</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209</v>
      </c>
      <c r="D38" s="162">
        <f>D36/D37</f>
        <v>0.07585066491</v>
      </c>
      <c r="E38" s="149" t="s">
        <v>212</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213</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214</v>
      </c>
      <c r="C41" s="147" t="s">
        <v>215</v>
      </c>
      <c r="D41" s="75">
        <f>'Expenses 2022'!D40</f>
        <v>496235</v>
      </c>
      <c r="E41" s="164">
        <f t="shared" ref="E41:E44" si="1">D41/$D$44</f>
        <v>0.7706086789</v>
      </c>
      <c r="F41" s="43"/>
      <c r="G41" s="43"/>
      <c r="H41" s="43"/>
      <c r="I41" s="43"/>
      <c r="J41" s="43"/>
      <c r="K41" s="43"/>
      <c r="L41" s="43"/>
      <c r="M41" s="43"/>
      <c r="N41" s="43"/>
      <c r="O41" s="43"/>
      <c r="P41" s="43"/>
      <c r="Q41" s="43"/>
      <c r="R41" s="43"/>
      <c r="S41" s="43"/>
      <c r="T41" s="43"/>
      <c r="U41" s="43"/>
      <c r="V41" s="43"/>
      <c r="W41" s="43"/>
      <c r="X41" s="43"/>
      <c r="Y41" s="43"/>
    </row>
    <row r="42">
      <c r="A42" s="138"/>
      <c r="B42" s="49"/>
      <c r="C42" s="147" t="s">
        <v>216</v>
      </c>
      <c r="D42" s="145">
        <f>'Expenses 2022'!E40</f>
        <v>120056</v>
      </c>
      <c r="E42" s="164">
        <f t="shared" si="1"/>
        <v>0.1864362561</v>
      </c>
      <c r="F42" s="43"/>
      <c r="G42" s="43"/>
      <c r="H42" s="43"/>
      <c r="I42" s="43"/>
      <c r="J42" s="43"/>
      <c r="K42" s="43"/>
      <c r="L42" s="43"/>
      <c r="M42" s="43"/>
      <c r="N42" s="43"/>
      <c r="O42" s="43"/>
      <c r="P42" s="43"/>
      <c r="Q42" s="43"/>
      <c r="R42" s="43"/>
      <c r="S42" s="43"/>
      <c r="T42" s="43"/>
      <c r="U42" s="43"/>
      <c r="V42" s="43"/>
      <c r="W42" s="43"/>
      <c r="X42" s="43"/>
      <c r="Y42" s="43"/>
    </row>
    <row r="43">
      <c r="A43" s="138"/>
      <c r="B43" s="49"/>
      <c r="C43" s="147" t="s">
        <v>217</v>
      </c>
      <c r="D43" s="145">
        <f>'Expenses 2022'!F40</f>
        <v>27661</v>
      </c>
      <c r="E43" s="164">
        <f t="shared" si="1"/>
        <v>0.04295506497</v>
      </c>
      <c r="F43" s="43"/>
      <c r="G43" s="43"/>
      <c r="H43" s="43"/>
      <c r="I43" s="43"/>
      <c r="J43" s="43"/>
      <c r="K43" s="43"/>
      <c r="L43" s="43"/>
      <c r="M43" s="43"/>
      <c r="N43" s="43"/>
      <c r="O43" s="43"/>
      <c r="P43" s="43"/>
      <c r="Q43" s="43"/>
      <c r="R43" s="43"/>
      <c r="S43" s="43"/>
      <c r="T43" s="43"/>
      <c r="U43" s="43"/>
      <c r="V43" s="43"/>
      <c r="W43" s="43"/>
      <c r="X43" s="43"/>
      <c r="Y43" s="43"/>
    </row>
    <row r="44">
      <c r="A44" s="138"/>
      <c r="B44" s="49"/>
      <c r="C44" s="144" t="s">
        <v>181</v>
      </c>
      <c r="D44" s="145">
        <f>sum(D41:D43)</f>
        <v>643952</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218</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219</v>
      </c>
      <c r="C47" s="144" t="s">
        <v>220</v>
      </c>
      <c r="D47" s="145">
        <f>'Revenues 2022'!F9</f>
        <v>622319</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221</v>
      </c>
      <c r="D48" s="145">
        <f>'Expenses 2022'!F40</f>
        <v>27661</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222</v>
      </c>
      <c r="D49" s="165">
        <f>if(D48=0, "$0",D47/D48)</f>
        <v>22.49806587</v>
      </c>
      <c r="E49" s="149" t="s">
        <v>223</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224</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225</v>
      </c>
      <c r="C52" s="144" t="s">
        <v>226</v>
      </c>
      <c r="D52" s="145">
        <f>sum('Balance Sheet 2022'!E2:E10)</f>
        <v>1042519</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227</v>
      </c>
      <c r="D53" s="145">
        <f>sum('Balance Sheet 2022'!E19:E22)</f>
        <v>12385</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228</v>
      </c>
      <c r="D54" s="167">
        <f>D52/D53</f>
        <v>84.17593864</v>
      </c>
      <c r="E54" s="149" t="s">
        <v>229</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230</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231</v>
      </c>
      <c r="C57" s="144" t="s">
        <v>232</v>
      </c>
      <c r="D57" s="145">
        <f>sum('Balance Sheet 2022'!E25:E26)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233</v>
      </c>
      <c r="D58" s="145">
        <f>'Balance Sheet 2022'!E18</f>
        <v>1042519</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234</v>
      </c>
      <c r="D59" s="168">
        <f>D57/D58</f>
        <v>0</v>
      </c>
      <c r="E59" s="149" t="s">
        <v>235</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OPEN NEW YORK</v>
      </c>
      <c r="B1" s="5"/>
      <c r="C1" s="2">
        <f>'Ratios 2022'!B1+1</f>
        <v>2023</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2081960.0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55585.0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2081960</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c r="D13" s="61"/>
      <c r="E13" s="61"/>
      <c r="F13" s="62">
        <v>0.0</v>
      </c>
      <c r="G13" s="171"/>
      <c r="H13" s="43"/>
      <c r="J13" s="171"/>
      <c r="K13" s="43"/>
      <c r="L13" s="43"/>
      <c r="M13" s="43"/>
      <c r="N13" s="43"/>
      <c r="O13" s="43"/>
      <c r="P13" s="43"/>
      <c r="Q13" s="43"/>
      <c r="R13" s="43"/>
      <c r="S13" s="43"/>
      <c r="T13" s="43"/>
      <c r="U13" s="43"/>
      <c r="V13" s="43"/>
      <c r="W13" s="43"/>
      <c r="X13" s="43"/>
      <c r="Y13" s="43"/>
      <c r="Z13" s="43"/>
    </row>
    <row r="14">
      <c r="A14" s="49"/>
      <c r="B14" s="45" t="s">
        <v>54</v>
      </c>
      <c r="C14" s="174"/>
      <c r="D14" s="61"/>
      <c r="E14" s="61"/>
      <c r="F14" s="62">
        <v>0.0</v>
      </c>
      <c r="G14" s="171"/>
      <c r="H14" s="43"/>
      <c r="J14" s="171"/>
      <c r="K14" s="43"/>
      <c r="L14" s="43"/>
      <c r="M14" s="43"/>
      <c r="N14" s="43"/>
      <c r="O14" s="43"/>
      <c r="P14" s="43"/>
      <c r="Q14" s="43"/>
      <c r="R14" s="43"/>
      <c r="S14" s="43"/>
      <c r="T14" s="43"/>
      <c r="U14" s="43"/>
      <c r="V14" s="43"/>
      <c r="W14" s="43"/>
      <c r="X14" s="43"/>
      <c r="Y14" s="43"/>
      <c r="Z14" s="43"/>
    </row>
    <row r="15">
      <c r="A15" s="52"/>
      <c r="B15" s="45" t="s">
        <v>56</v>
      </c>
      <c r="C15" s="174"/>
      <c r="D15" s="61"/>
      <c r="E15" s="61"/>
      <c r="F15" s="62">
        <v>0.0</v>
      </c>
      <c r="G15" s="43"/>
      <c r="H15" s="43"/>
      <c r="J15" s="171"/>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236</v>
      </c>
      <c r="D26" s="50">
        <v>55847.0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55585.0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262</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262</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2082222</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OPEN NEW YORK</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167836</v>
      </c>
      <c r="D7" s="99">
        <v>100701.0</v>
      </c>
      <c r="E7" s="99">
        <v>50351.0</v>
      </c>
      <c r="F7" s="99">
        <v>16784.0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108</v>
      </c>
      <c r="C9" s="98">
        <f t="shared" si="1"/>
        <v>402769</v>
      </c>
      <c r="D9" s="99">
        <v>357479.0</v>
      </c>
      <c r="E9" s="99">
        <v>17130.0</v>
      </c>
      <c r="F9" s="99">
        <v>28160.0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58695</v>
      </c>
      <c r="D11" s="99">
        <v>50653.0</v>
      </c>
      <c r="E11" s="99">
        <v>4374.0</v>
      </c>
      <c r="F11" s="99">
        <v>3668.0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50241</v>
      </c>
      <c r="D12" s="99">
        <v>41791.0</v>
      </c>
      <c r="E12" s="99">
        <v>5028.0</v>
      </c>
      <c r="F12" s="99">
        <v>3422.0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11167</v>
      </c>
      <c r="D15" s="99">
        <v>690.0</v>
      </c>
      <c r="E15" s="99">
        <v>10477.0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57338</v>
      </c>
      <c r="D16" s="99">
        <v>0.0</v>
      </c>
      <c r="E16" s="99">
        <v>57338.0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6500</v>
      </c>
      <c r="D17" s="99">
        <v>6500.0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206894</v>
      </c>
      <c r="D20" s="99">
        <v>180220.0</v>
      </c>
      <c r="E20" s="99">
        <v>26674.0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14795</v>
      </c>
      <c r="D22" s="99">
        <v>0.0</v>
      </c>
      <c r="E22" s="99">
        <v>14795.0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15330</v>
      </c>
      <c r="D23" s="99">
        <v>9416.0</v>
      </c>
      <c r="E23" s="99">
        <v>5675.0</v>
      </c>
      <c r="F23" s="99">
        <v>239.0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17855</v>
      </c>
      <c r="D25" s="99">
        <v>14852.0</v>
      </c>
      <c r="E25" s="99">
        <v>1787.0</v>
      </c>
      <c r="F25" s="99">
        <v>1216.0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21611</v>
      </c>
      <c r="D26" s="99">
        <v>8040.0</v>
      </c>
      <c r="E26" s="99">
        <v>13071.0</v>
      </c>
      <c r="F26" s="99">
        <v>500.0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10553</v>
      </c>
      <c r="D28" s="99">
        <v>4115.0</v>
      </c>
      <c r="E28" s="99">
        <v>2563.0</v>
      </c>
      <c r="F28" s="99">
        <v>3875.0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7207</v>
      </c>
      <c r="D32" s="99">
        <v>0.0</v>
      </c>
      <c r="E32" s="99">
        <v>7207.0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46" t="s">
        <v>237</v>
      </c>
      <c r="C34" s="98">
        <f t="shared" si="1"/>
        <v>2870</v>
      </c>
      <c r="D34" s="99">
        <v>740.0</v>
      </c>
      <c r="E34" s="99">
        <v>2130.0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133</v>
      </c>
      <c r="C35" s="98">
        <f t="shared" si="1"/>
        <v>2538</v>
      </c>
      <c r="D35" s="99">
        <v>2112.0</v>
      </c>
      <c r="E35" s="99">
        <v>254.0</v>
      </c>
      <c r="F35" s="99">
        <v>172.0</v>
      </c>
      <c r="G35" s="43"/>
      <c r="H35" s="43"/>
      <c r="I35" s="43"/>
      <c r="J35" s="43"/>
      <c r="K35" s="43"/>
      <c r="L35" s="43"/>
      <c r="M35" s="43"/>
      <c r="N35" s="43"/>
      <c r="O35" s="43"/>
      <c r="P35" s="43"/>
      <c r="Q35" s="43"/>
      <c r="R35" s="43"/>
      <c r="S35" s="43"/>
      <c r="T35" s="43"/>
      <c r="U35" s="43"/>
      <c r="V35" s="43"/>
      <c r="W35" s="43"/>
      <c r="X35" s="43"/>
      <c r="Y35" s="43"/>
      <c r="Z35" s="43"/>
    </row>
    <row r="36">
      <c r="A36" s="45" t="s">
        <v>50</v>
      </c>
      <c r="B36" s="102" t="s">
        <v>238</v>
      </c>
      <c r="C36" s="98">
        <f t="shared" si="1"/>
        <v>2298</v>
      </c>
      <c r="D36" s="99">
        <v>0.0</v>
      </c>
      <c r="E36" s="99">
        <v>2298.0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t="s">
        <v>134</v>
      </c>
      <c r="C37" s="98">
        <f t="shared" si="1"/>
        <v>1425</v>
      </c>
      <c r="D37" s="99">
        <v>1425.0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136</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137</v>
      </c>
      <c r="C40" s="103">
        <f t="shared" ref="C40:F40" si="2">sum(C3:C39)</f>
        <v>1057922</v>
      </c>
      <c r="D40" s="103">
        <f t="shared" si="2"/>
        <v>778734</v>
      </c>
      <c r="E40" s="103">
        <f t="shared" si="2"/>
        <v>221152</v>
      </c>
      <c r="F40" s="103">
        <f t="shared" si="2"/>
        <v>58036</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OPEN NEW YORK</v>
      </c>
      <c r="B1" s="5"/>
      <c r="C1" s="2">
        <f>'Revenues 2023'!C1</f>
        <v>2023</v>
      </c>
      <c r="D1" s="107"/>
      <c r="E1" s="108"/>
      <c r="F1" s="43"/>
      <c r="G1" s="43"/>
      <c r="H1" s="43"/>
      <c r="I1" s="43"/>
      <c r="J1" s="43"/>
      <c r="K1" s="43"/>
      <c r="L1" s="43"/>
      <c r="M1" s="43"/>
      <c r="N1" s="43"/>
      <c r="O1" s="43"/>
      <c r="P1" s="43"/>
      <c r="Q1" s="43"/>
      <c r="R1" s="43"/>
      <c r="S1" s="43"/>
      <c r="T1" s="43"/>
      <c r="U1" s="43"/>
      <c r="V1" s="43"/>
      <c r="W1" s="43"/>
      <c r="X1" s="43"/>
      <c r="Y1" s="43"/>
      <c r="Z1" s="43"/>
    </row>
    <row r="2">
      <c r="A2" s="109" t="s">
        <v>138</v>
      </c>
      <c r="B2" s="45">
        <v>1.0</v>
      </c>
      <c r="C2" s="46" t="s">
        <v>139</v>
      </c>
      <c r="D2" s="110"/>
      <c r="E2" s="111">
        <v>885473.0</v>
      </c>
      <c r="F2" s="43"/>
      <c r="G2" s="43"/>
      <c r="H2" s="43"/>
      <c r="I2" s="43"/>
      <c r="J2" s="43"/>
      <c r="K2" s="43"/>
      <c r="L2" s="43"/>
      <c r="M2" s="43"/>
      <c r="N2" s="43"/>
      <c r="O2" s="43"/>
      <c r="P2" s="43"/>
      <c r="Q2" s="43"/>
      <c r="R2" s="43"/>
      <c r="S2" s="43"/>
      <c r="T2" s="43"/>
      <c r="U2" s="43"/>
      <c r="V2" s="43"/>
      <c r="W2" s="43"/>
      <c r="X2" s="43"/>
      <c r="Y2" s="43"/>
      <c r="Z2" s="43"/>
    </row>
    <row r="3">
      <c r="A3" s="49"/>
      <c r="B3" s="45">
        <v>2.0</v>
      </c>
      <c r="C3" s="46" t="s">
        <v>140</v>
      </c>
      <c r="D3" s="112"/>
      <c r="E3" s="111">
        <v>0.0</v>
      </c>
      <c r="F3" s="43"/>
      <c r="G3" s="43"/>
      <c r="H3" s="43"/>
      <c r="I3" s="43"/>
      <c r="J3" s="43"/>
      <c r="K3" s="43"/>
      <c r="L3" s="43"/>
      <c r="M3" s="43"/>
      <c r="N3" s="43"/>
      <c r="O3" s="43"/>
      <c r="P3" s="43"/>
      <c r="Q3" s="43"/>
      <c r="R3" s="43"/>
      <c r="S3" s="43"/>
      <c r="T3" s="43"/>
      <c r="U3" s="43"/>
      <c r="V3" s="43"/>
      <c r="W3" s="43"/>
      <c r="X3" s="43"/>
      <c r="Y3" s="43"/>
      <c r="Z3" s="43"/>
    </row>
    <row r="4">
      <c r="A4" s="49"/>
      <c r="B4" s="45">
        <v>3.0</v>
      </c>
      <c r="C4" s="46" t="s">
        <v>141</v>
      </c>
      <c r="D4" s="110"/>
      <c r="E4" s="111">
        <v>1000000.0</v>
      </c>
      <c r="F4" s="43"/>
      <c r="G4" s="43"/>
      <c r="H4" s="43"/>
      <c r="I4" s="43"/>
      <c r="J4" s="43"/>
      <c r="K4" s="43"/>
      <c r="L4" s="43"/>
      <c r="M4" s="43"/>
      <c r="N4" s="43"/>
      <c r="O4" s="43"/>
      <c r="P4" s="43"/>
      <c r="Q4" s="43"/>
      <c r="R4" s="43"/>
      <c r="S4" s="43"/>
      <c r="T4" s="43"/>
      <c r="U4" s="43"/>
      <c r="V4" s="43"/>
      <c r="W4" s="43"/>
      <c r="X4" s="43"/>
      <c r="Y4" s="43"/>
      <c r="Z4" s="43"/>
    </row>
    <row r="5">
      <c r="A5" s="49"/>
      <c r="B5" s="45">
        <v>4.0</v>
      </c>
      <c r="C5" s="46" t="s">
        <v>142</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143</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144</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145</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146</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147</v>
      </c>
      <c r="D10" s="110"/>
      <c r="E10" s="111">
        <v>43682.0</v>
      </c>
      <c r="F10" s="43"/>
      <c r="G10" s="43"/>
      <c r="H10" s="43"/>
      <c r="I10" s="43"/>
      <c r="J10" s="43"/>
      <c r="K10" s="43"/>
      <c r="L10" s="43"/>
      <c r="M10" s="43"/>
      <c r="N10" s="43"/>
      <c r="O10" s="43"/>
      <c r="P10" s="43"/>
      <c r="Q10" s="43"/>
      <c r="R10" s="43"/>
      <c r="S10" s="43"/>
      <c r="T10" s="43"/>
      <c r="U10" s="43"/>
      <c r="V10" s="43"/>
      <c r="W10" s="43"/>
      <c r="X10" s="43"/>
      <c r="Y10" s="43"/>
      <c r="Z10" s="43"/>
    </row>
    <row r="11">
      <c r="A11" s="49"/>
      <c r="B11" s="45" t="s">
        <v>148</v>
      </c>
      <c r="C11" s="46" t="s">
        <v>149</v>
      </c>
      <c r="D11" s="111">
        <v>0.0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150</v>
      </c>
      <c r="C12" s="46" t="s">
        <v>151</v>
      </c>
      <c r="D12" s="111">
        <v>0.0</v>
      </c>
      <c r="E12" s="108">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152</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153</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154</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155</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156</v>
      </c>
      <c r="D17" s="112"/>
      <c r="E17" s="111">
        <v>350432.0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157</v>
      </c>
      <c r="D18" s="113"/>
      <c r="E18" s="114">
        <f>sum(E2:E17)</f>
        <v>2279587</v>
      </c>
      <c r="F18" s="43"/>
      <c r="G18" s="43"/>
      <c r="H18" s="43"/>
      <c r="I18" s="43"/>
      <c r="J18" s="43"/>
      <c r="K18" s="43"/>
      <c r="L18" s="43"/>
      <c r="M18" s="43"/>
      <c r="N18" s="43"/>
      <c r="O18" s="43"/>
      <c r="P18" s="43"/>
      <c r="Q18" s="43"/>
      <c r="R18" s="43"/>
      <c r="S18" s="43"/>
      <c r="T18" s="43"/>
      <c r="U18" s="43"/>
      <c r="V18" s="43"/>
      <c r="W18" s="43"/>
      <c r="X18" s="43"/>
      <c r="Y18" s="43"/>
      <c r="Z18" s="43"/>
    </row>
    <row r="19">
      <c r="A19" s="44" t="s">
        <v>158</v>
      </c>
      <c r="B19" s="115">
        <v>17.0</v>
      </c>
      <c r="C19" s="116" t="s">
        <v>159</v>
      </c>
      <c r="D19" s="117"/>
      <c r="E19" s="111">
        <v>32226.0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160</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161</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162</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163</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164</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165</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166</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167</v>
      </c>
      <c r="D27" s="117"/>
      <c r="E27" s="118">
        <v>192927.0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168</v>
      </c>
      <c r="D28" s="125"/>
      <c r="E28" s="126">
        <f>sum(E19:E27)</f>
        <v>225153</v>
      </c>
      <c r="F28" s="43"/>
      <c r="G28" s="43"/>
      <c r="H28" s="43"/>
      <c r="I28" s="43"/>
      <c r="J28" s="43"/>
      <c r="K28" s="43"/>
      <c r="L28" s="43"/>
      <c r="M28" s="43"/>
      <c r="N28" s="43"/>
      <c r="O28" s="43"/>
      <c r="P28" s="43"/>
      <c r="Q28" s="43"/>
      <c r="R28" s="43"/>
      <c r="S28" s="43"/>
      <c r="T28" s="43"/>
      <c r="U28" s="43"/>
      <c r="V28" s="43"/>
      <c r="W28" s="43"/>
      <c r="X28" s="43"/>
      <c r="Y28" s="43"/>
      <c r="Z28" s="43"/>
    </row>
    <row r="29">
      <c r="A29" s="65" t="s">
        <v>169</v>
      </c>
      <c r="B29" s="127"/>
      <c r="C29" s="128" t="s">
        <v>170</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171</v>
      </c>
      <c r="D30" s="117"/>
      <c r="E30" s="111">
        <v>1054434.0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172</v>
      </c>
      <c r="D31" s="117"/>
      <c r="E31" s="111">
        <v>1000000.0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173</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174</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175</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176</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177</v>
      </c>
      <c r="D36" s="131"/>
      <c r="E36" s="126">
        <f>sum(E30:E35)</f>
        <v>2054434</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178</v>
      </c>
      <c r="D37" s="135"/>
      <c r="E37" s="136">
        <f>E36+E28</f>
        <v>2279587</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