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2" sheetId="3" r:id="rId6"/>
    <sheet state="visible" name="Expenses 2022" sheetId="4" r:id="rId7"/>
    <sheet state="visible" name="Balance Sheet 2022" sheetId="5" r:id="rId8"/>
    <sheet state="visible" name="Ratios 2022" sheetId="6" r:id="rId9"/>
    <sheet state="visible" name="Revenues 2023" sheetId="7" r:id="rId10"/>
    <sheet state="visible" name="Expenses 2023" sheetId="8" r:id="rId11"/>
    <sheet state="visible" name="Balance Sheet 2023" sheetId="9" r:id="rId12"/>
    <sheet state="visible" name="Ratios 2023" sheetId="10" r:id="rId13"/>
    <sheet state="visible" name="Revenues 2024" sheetId="11" r:id="rId14"/>
    <sheet state="visible" name="Expenses 2024" sheetId="12" r:id="rId15"/>
    <sheet state="visible" name="Balance Sheet 2024" sheetId="13" r:id="rId16"/>
    <sheet state="visible" name="Ratios 2024" sheetId="14" r:id="rId17"/>
    <sheet state="visible" name="Multi-Year Ratios" sheetId="15" r:id="rId18"/>
  </sheets>
  <definedNames/>
  <calcPr/>
</workbook>
</file>

<file path=xl/sharedStrings.xml><?xml version="1.0" encoding="utf-8"?>
<sst xmlns="http://schemas.openxmlformats.org/spreadsheetml/2006/main" count="872" uniqueCount="250">
  <si>
    <t>FOOD BANK SOUTH JERSEY</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</si>
  <si>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</si>
  <si>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</si>
  <si>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</si>
  <si>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</si>
  <si>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</si>
  <si>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</si>
  <si>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</si>
  <si>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</si>
  <si>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</si>
  <si>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</si>
  <si>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</si>
  <si>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</si>
  <si>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</si>
  <si>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</si>
  <si>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</si>
  <si>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</si>
  <si>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</si>
  <si>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</si>
  <si>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</si>
  <si>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</si>
  <si>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</si>
  <si>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</si>
  <si>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</si>
  <si>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</si>
  <si>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</si>
  <si>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</si>
  <si>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</si>
  <si>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</si>
  <si>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</si>
  <si>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</si>
  <si>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</si>
  <si>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</si>
  <si>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</si>
  <si>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</si>
  <si>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</si>
  <si>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</si>
  <si>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</si>
  <si>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</si>
  <si>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</si>
  <si>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</si>
  <si>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</si>
  <si>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</si>
  <si>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</si>
  <si>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</si>
  <si>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</si>
  <si>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</si>
  <si>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</si>
  <si>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</si>
  <si>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</si>
  <si>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</si>
  <si>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</si>
  <si>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</si>
  <si>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</si>
  <si>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</si>
  <si>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</si>
  <si>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</si>
  <si>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</si>
  <si>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</si>
  <si>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</si>
  <si>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</si>
  <si>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</si>
  <si>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</si>
  <si>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</si>
  <si>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GOVERNMENT AGENCY FEES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</si>
  <si>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</si>
  <si>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</si>
  <si>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</si>
  <si>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</si>
  <si>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</si>
  <si>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</si>
  <si>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</si>
  <si>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</si>
  <si>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</si>
  <si>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</si>
  <si>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</si>
  <si>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</si>
  <si>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</si>
  <si>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</si>
  <si>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</si>
  <si>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</si>
  <si>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</si>
  <si>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</si>
  <si>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</si>
  <si>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</si>
  <si>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</si>
  <si>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</si>
  <si>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</si>
  <si>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</si>
  <si>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</si>
  <si>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</si>
  <si>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</si>
  <si>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</si>
  <si>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</si>
  <si>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</si>
  <si>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</si>
  <si>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</si>
  <si>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OTHER REVENUE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</si>
  <si>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</si>
  <si>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</si>
  <si>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</si>
  <si>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</si>
  <si>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</si>
  <si>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</si>
  <si>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</si>
  <si>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</si>
  <si>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</si>
  <si>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</si>
  <si>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</si>
  <si>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</si>
  <si>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</si>
  <si>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</si>
  <si>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</si>
  <si>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</si>
  <si>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</si>
  <si>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</si>
  <si>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</si>
  <si>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</si>
  <si>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</si>
  <si>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</si>
  <si>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</si>
  <si>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</si>
  <si>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</si>
  <si>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</si>
  <si>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</si>
  <si>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</si>
  <si>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</si>
  <si>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</si>
  <si>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</si>
  <si>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</si>
  <si>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</si>
  <si>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</si>
  <si>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</si>
  <si>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</si>
  <si>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</si>
  <si>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CONTRIBUTED FOOD - DONA</t>
  </si>
  <si>
    <t>CONTRIBUTED FOOD - GOVE</t>
  </si>
  <si>
    <t>FOOD PURCHASES</t>
  </si>
  <si>
    <t>NON-FOOD PURCHASES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</si>
  <si>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</si>
  <si>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</si>
  <si>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</si>
  <si>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</si>
  <si>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</si>
  <si>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</si>
  <si>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</si>
  <si>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</si>
  <si>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</si>
  <si>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</si>
  <si>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</si>
  <si>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</si>
  <si>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</si>
  <si>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</si>
  <si>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</si>
  <si>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</si>
  <si>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</si>
  <si>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</si>
  <si>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</si>
  <si>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</si>
  <si>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</si>
  <si>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</si>
  <si>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</si>
  <si>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</si>
  <si>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</si>
  <si>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</si>
  <si>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</si>
  <si>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</si>
  <si>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</si>
  <si>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</si>
  <si>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</si>
  <si>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</si>
  <si>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</si>
  <si>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</si>
  <si>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</si>
  <si>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</si>
  <si>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</si>
  <si>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</si>
  <si>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</si>
  <si>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</si>
  <si>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</si>
  <si>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</si>
  <si>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</si>
  <si>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</si>
  <si>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</si>
  <si>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</si>
  <si>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</si>
  <si>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</si>
  <si>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</si>
  <si>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</si>
  <si>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</si>
  <si>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</si>
  <si>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</si>
  <si>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</si>
  <si>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</si>
  <si>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</si>
  <si>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</si>
  <si>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</si>
  <si>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</si>
  <si>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</si>
  <si>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</si>
  <si>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</si>
  <si>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</si>
  <si>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</si>
  <si>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</si>
  <si>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</si>
  <si>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</si>
  <si>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</si>
  <si>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</si>
  <si>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</si>
  <si>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</si>
  <si>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</si>
  <si>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</si>
  <si>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</si>
  <si>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</si>
  <si>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</si>
  <si>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</si>
  <si>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</si>
  <si>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</si>
  <si>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</si>
  <si>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</si>
  <si>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</si>
  <si>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</si>
  <si>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</si>
  <si>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</si>
  <si>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</si>
  <si>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</si>
  <si>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</si>
  <si>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</si>
  <si>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</si>
  <si>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</si>
  <si>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</si>
  <si>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</si>
  <si>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</si>
  <si>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</si>
  <si>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</si>
  <si>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</si>
  <si>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</si>
  <si>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</si>
  <si>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</si>
  <si>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</si>
  <si>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VEHICAL RENTALS AND EXP</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</si>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</sst>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FOOD BANK SOUTH JERSEY</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182</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183</v>
      </c>
      <c r="C3" s="144" t="s">
        <v>184</v>
      </c>
      <c r="D3" s="145">
        <f>'Expenses 2023'!C40</f>
        <v>44336489</v>
      </c>
      <c r="E3" s="146"/>
      <c r="F3" s="43"/>
      <c r="G3" s="43"/>
      <c r="H3" s="43"/>
      <c r="I3" s="43"/>
      <c r="J3" s="43"/>
      <c r="K3" s="43"/>
      <c r="L3" s="43"/>
      <c r="M3" s="43"/>
      <c r="N3" s="43"/>
      <c r="O3" s="43"/>
      <c r="P3" s="43"/>
      <c r="Q3" s="43"/>
      <c r="R3" s="43"/>
      <c r="S3" s="43"/>
      <c r="T3" s="43"/>
      <c r="U3" s="43"/>
      <c r="V3" s="43"/>
      <c r="W3" s="43"/>
      <c r="X3" s="43"/>
      <c r="Y3" s="43"/>
    </row>
    <row r="4">
      <c r="A4" s="138"/>
      <c r="B4" s="49"/>
      <c r="C4" s="144" t="s">
        <v>185</v>
      </c>
      <c r="D4" s="145">
        <f>'Expenses 2023'!C31</f>
        <v>524820</v>
      </c>
      <c r="E4" s="146"/>
      <c r="F4" s="43"/>
      <c r="G4" s="43"/>
      <c r="H4" s="43"/>
      <c r="I4" s="43"/>
      <c r="J4" s="43"/>
      <c r="K4" s="43"/>
      <c r="L4" s="43"/>
      <c r="M4" s="43"/>
      <c r="N4" s="43"/>
      <c r="O4" s="43"/>
      <c r="P4" s="43"/>
      <c r="Q4" s="43"/>
      <c r="R4" s="43"/>
      <c r="S4" s="43"/>
      <c r="T4" s="43"/>
      <c r="U4" s="43"/>
      <c r="V4" s="43"/>
      <c r="W4" s="43"/>
      <c r="X4" s="43"/>
      <c r="Y4" s="43"/>
    </row>
    <row r="5">
      <c r="A5" s="138"/>
      <c r="B5" s="49"/>
      <c r="C5" s="144" t="s">
        <v>186</v>
      </c>
      <c r="D5" s="145">
        <f>D3-D4</f>
        <v>43811669</v>
      </c>
      <c r="E5" s="146"/>
      <c r="F5" s="43"/>
      <c r="G5" s="43"/>
      <c r="H5" s="43"/>
      <c r="I5" s="43"/>
      <c r="J5" s="43"/>
      <c r="K5" s="43"/>
      <c r="L5" s="43"/>
      <c r="M5" s="43"/>
      <c r="N5" s="43"/>
      <c r="O5" s="43"/>
      <c r="P5" s="43"/>
      <c r="Q5" s="43"/>
      <c r="R5" s="43"/>
      <c r="S5" s="43"/>
      <c r="T5" s="43"/>
      <c r="U5" s="43"/>
      <c r="V5" s="43"/>
      <c r="W5" s="43"/>
      <c r="X5" s="43"/>
      <c r="Y5" s="43"/>
    </row>
    <row r="6">
      <c r="A6" s="138"/>
      <c r="B6" s="49"/>
      <c r="C6" s="144" t="s">
        <v>187</v>
      </c>
      <c r="D6" s="145">
        <f>D5/12</f>
        <v>3650972.417</v>
      </c>
      <c r="E6" s="146"/>
      <c r="F6" s="43"/>
      <c r="G6" s="43"/>
      <c r="H6" s="43"/>
      <c r="I6" s="43"/>
      <c r="J6" s="43"/>
      <c r="K6" s="43"/>
      <c r="L6" s="43"/>
      <c r="M6" s="43"/>
      <c r="N6" s="43"/>
      <c r="O6" s="43"/>
      <c r="P6" s="43"/>
      <c r="Q6" s="43"/>
      <c r="R6" s="43"/>
      <c r="S6" s="43"/>
      <c r="T6" s="43"/>
      <c r="U6" s="43"/>
      <c r="V6" s="43"/>
      <c r="W6" s="43"/>
      <c r="X6" s="43"/>
      <c r="Y6" s="43"/>
    </row>
    <row r="7">
      <c r="A7" s="138"/>
      <c r="B7" s="49"/>
      <c r="C7" s="144" t="s">
        <v>188</v>
      </c>
      <c r="D7" s="75">
        <f>'Balance Sheet 2023'!E2+'Balance Sheet 2023'!E3</f>
        <v>10718275</v>
      </c>
      <c r="E7" s="146"/>
      <c r="F7" s="43"/>
      <c r="G7" s="43"/>
      <c r="H7" s="43"/>
      <c r="I7" s="43"/>
      <c r="J7" s="43"/>
      <c r="K7" s="43"/>
      <c r="L7" s="43"/>
      <c r="M7" s="43"/>
      <c r="N7" s="43"/>
      <c r="O7" s="43"/>
      <c r="P7" s="43"/>
      <c r="Q7" s="43"/>
      <c r="R7" s="43"/>
      <c r="S7" s="43"/>
      <c r="T7" s="43"/>
      <c r="U7" s="43"/>
      <c r="V7" s="43"/>
      <c r="W7" s="43"/>
      <c r="X7" s="43"/>
      <c r="Y7" s="43"/>
    </row>
    <row r="8">
      <c r="A8" s="138"/>
      <c r="B8" s="49"/>
      <c r="C8" s="147" t="s">
        <v>182</v>
      </c>
      <c r="D8" s="148">
        <f>D7/D6</f>
        <v>2.935731574</v>
      </c>
      <c r="E8" s="149" t="s">
        <v>189</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190</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191</v>
      </c>
      <c r="C11" s="144" t="s">
        <v>192</v>
      </c>
      <c r="D11" s="75">
        <f>'Balance Sheet 2023'!E30</f>
        <v>19879071</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193</v>
      </c>
      <c r="D12" s="75">
        <f>'Expenses 2023'!C40</f>
        <v>44336489</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194</v>
      </c>
      <c r="D13" s="145">
        <f>D12/12</f>
        <v>3694707.417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190</v>
      </c>
      <c r="D14" s="148">
        <f>D11/D13</f>
        <v>5.380418192</v>
      </c>
      <c r="E14" s="149" t="s">
        <v>189</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195</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196</v>
      </c>
      <c r="C17" s="144" t="s">
        <v>197</v>
      </c>
      <c r="D17" s="75">
        <f>sum('Balance Sheet 2023'!E13:E15)</f>
        <v>870799</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193</v>
      </c>
      <c r="D18" s="75">
        <f>'Expenses 2023'!C40</f>
        <v>44336489</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194</v>
      </c>
      <c r="D19" s="145">
        <f>D18/12</f>
        <v>3694707.417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198</v>
      </c>
      <c r="D20" s="148">
        <f>D17/D19</f>
        <v>0.2356882161</v>
      </c>
      <c r="E20" s="149" t="s">
        <v>189</v>
      </c>
      <c r="F20" s="43"/>
      <c r="G20" s="43"/>
      <c r="H20" s="43"/>
      <c r="I20" s="43"/>
      <c r="J20" s="43"/>
      <c r="K20" s="43"/>
      <c r="L20" s="43"/>
      <c r="M20" s="43"/>
      <c r="N20" s="43"/>
      <c r="O20" s="43"/>
      <c r="P20" s="43"/>
      <c r="Q20" s="43"/>
      <c r="R20" s="43"/>
      <c r="S20" s="43"/>
      <c r="T20" s="43"/>
      <c r="U20" s="43"/>
      <c r="V20" s="43"/>
      <c r="W20" s="43"/>
      <c r="X20" s="43"/>
      <c r="Y20" s="43"/>
    </row>
    <row r="21">
      <c r="A21" s="138"/>
      <c r="B21" s="49"/>
      <c r="C21" s="153" t="s">
        <v>199</v>
      </c>
      <c r="D21" s="154">
        <f>D20+D8</f>
        <v>3.17141979</v>
      </c>
      <c r="E21" s="155" t="s">
        <v>189</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200</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201</v>
      </c>
      <c r="C24" s="159"/>
      <c r="D24" s="160">
        <f>max('Revenues 2023'!E2:E7,'Revenues 2023'!F10:F15)</f>
        <v>23763866</v>
      </c>
      <c r="E24" s="161" t="s">
        <v>202</v>
      </c>
      <c r="F24" s="43"/>
      <c r="G24" s="43"/>
      <c r="H24" s="43"/>
      <c r="I24" s="43"/>
      <c r="J24" s="43"/>
      <c r="K24" s="43"/>
      <c r="L24" s="43"/>
      <c r="M24" s="43"/>
      <c r="N24" s="43"/>
      <c r="O24" s="43"/>
      <c r="P24" s="43"/>
      <c r="Q24" s="43"/>
      <c r="R24" s="43"/>
      <c r="S24" s="43"/>
      <c r="T24" s="43"/>
      <c r="U24" s="43"/>
      <c r="V24" s="43"/>
      <c r="W24" s="43"/>
      <c r="X24" s="43"/>
      <c r="Y24" s="43"/>
    </row>
    <row r="25">
      <c r="A25" s="138"/>
      <c r="B25" s="49"/>
      <c r="C25" s="144" t="s">
        <v>203</v>
      </c>
      <c r="D25" s="145">
        <f>'Revenues 2023'!F44</f>
        <v>48610335</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200</v>
      </c>
      <c r="D26" s="162">
        <f>D24/D25</f>
        <v>0.4888644771</v>
      </c>
      <c r="E26" s="149" t="s">
        <v>204</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205</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206</v>
      </c>
      <c r="C29" s="144" t="s">
        <v>207</v>
      </c>
      <c r="D29" s="75">
        <f>SUM('Expenses 2023'!C7:C9)</f>
        <v>5458132</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208</v>
      </c>
      <c r="D30" s="75">
        <f>SUM('Expenses 2023'!C10:C12)</f>
        <v>1400955</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209</v>
      </c>
      <c r="D31" s="75">
        <f>sum(D29:D30)</f>
        <v>6859087</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184</v>
      </c>
      <c r="D32" s="75">
        <f>'Expenses 2023'!C40</f>
        <v>44336489</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210</v>
      </c>
      <c r="D33" s="162">
        <f>D31/D32</f>
        <v>0.1547052361</v>
      </c>
      <c r="E33" s="149" t="s">
        <v>211</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212</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213</v>
      </c>
      <c r="C36" s="144" t="s">
        <v>214</v>
      </c>
      <c r="D36" s="75">
        <f>SUM('Expenses 2023'!C10:C11)</f>
        <v>886951</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207</v>
      </c>
      <c r="D37" s="75">
        <f>SUM('Expenses 2023'!C7:C9)</f>
        <v>5458132</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212</v>
      </c>
      <c r="D38" s="162">
        <f>D36/D37</f>
        <v>0.1625008336</v>
      </c>
      <c r="E38" s="149" t="s">
        <v>215</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216</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217</v>
      </c>
      <c r="C41" s="147" t="s">
        <v>241</v>
      </c>
      <c r="D41" s="75">
        <f>'Expenses 2023'!D40</f>
        <v>41401263</v>
      </c>
      <c r="E41" s="164">
        <f t="shared" ref="E41:E44" si="1">D41/$D$44</f>
        <v>0.9337966071</v>
      </c>
      <c r="F41" s="43"/>
      <c r="G41" s="43"/>
      <c r="H41" s="43"/>
      <c r="I41" s="43"/>
      <c r="J41" s="43"/>
      <c r="K41" s="43"/>
      <c r="L41" s="43"/>
      <c r="M41" s="43"/>
      <c r="N41" s="43"/>
      <c r="O41" s="43"/>
      <c r="P41" s="43"/>
      <c r="Q41" s="43"/>
      <c r="R41" s="43"/>
      <c r="S41" s="43"/>
      <c r="T41" s="43"/>
      <c r="U41" s="43"/>
      <c r="V41" s="43"/>
      <c r="W41" s="43"/>
      <c r="X41" s="43"/>
      <c r="Y41" s="43"/>
    </row>
    <row r="42">
      <c r="A42" s="138"/>
      <c r="B42" s="49"/>
      <c r="C42" s="147" t="s">
        <v>219</v>
      </c>
      <c r="D42" s="145">
        <f>'Expenses 2023'!E40</f>
        <v>1038281</v>
      </c>
      <c r="E42" s="164">
        <f t="shared" si="1"/>
        <v>0.02341820526</v>
      </c>
      <c r="F42" s="43"/>
      <c r="G42" s="43"/>
      <c r="H42" s="43"/>
      <c r="I42" s="43"/>
      <c r="J42" s="43"/>
      <c r="K42" s="43"/>
      <c r="L42" s="43"/>
      <c r="M42" s="43"/>
      <c r="N42" s="43"/>
      <c r="O42" s="43"/>
      <c r="P42" s="43"/>
      <c r="Q42" s="43"/>
      <c r="R42" s="43"/>
      <c r="S42" s="43"/>
      <c r="T42" s="43"/>
      <c r="U42" s="43"/>
      <c r="V42" s="43"/>
      <c r="W42" s="43"/>
      <c r="X42" s="43"/>
      <c r="Y42" s="43"/>
    </row>
    <row r="43">
      <c r="A43" s="138"/>
      <c r="B43" s="49"/>
      <c r="C43" s="147" t="s">
        <v>220</v>
      </c>
      <c r="D43" s="145">
        <f>'Expenses 2023'!F40</f>
        <v>1896945</v>
      </c>
      <c r="E43" s="164">
        <f t="shared" si="1"/>
        <v>0.04278518761</v>
      </c>
      <c r="F43" s="43"/>
      <c r="G43" s="43"/>
      <c r="H43" s="43"/>
      <c r="I43" s="43"/>
      <c r="J43" s="43"/>
      <c r="K43" s="43"/>
      <c r="L43" s="43"/>
      <c r="M43" s="43"/>
      <c r="N43" s="43"/>
      <c r="O43" s="43"/>
      <c r="P43" s="43"/>
      <c r="Q43" s="43"/>
      <c r="R43" s="43"/>
      <c r="S43" s="43"/>
      <c r="T43" s="43"/>
      <c r="U43" s="43"/>
      <c r="V43" s="43"/>
      <c r="W43" s="43"/>
      <c r="X43" s="43"/>
      <c r="Y43" s="43"/>
    </row>
    <row r="44">
      <c r="A44" s="138"/>
      <c r="B44" s="49"/>
      <c r="C44" s="144" t="s">
        <v>184</v>
      </c>
      <c r="D44" s="145">
        <f>sum(D41:D43)</f>
        <v>44336489</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221</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222</v>
      </c>
      <c r="C47" s="144" t="s">
        <v>223</v>
      </c>
      <c r="D47" s="145">
        <f>'Revenues 2023'!F9</f>
        <v>47399961</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224</v>
      </c>
      <c r="D48" s="145">
        <f>'Expenses 2023'!F40</f>
        <v>1896945</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225</v>
      </c>
      <c r="D49" s="165">
        <f>D47/D48</f>
        <v>24.98752521</v>
      </c>
      <c r="E49" s="149" t="s">
        <v>226</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227</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228</v>
      </c>
      <c r="C52" s="144" t="s">
        <v>229</v>
      </c>
      <c r="D52" s="145">
        <f>sum('Balance Sheet 2023'!E2:E10)</f>
        <v>13963887</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230</v>
      </c>
      <c r="D53" s="145">
        <f>sum('Balance Sheet 2023'!E19:E22)</f>
        <v>2545624</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231</v>
      </c>
      <c r="D54" s="167">
        <f>D52/D53</f>
        <v>5.485447576</v>
      </c>
      <c r="E54" s="149" t="s">
        <v>232</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233</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234</v>
      </c>
      <c r="C57" s="144" t="s">
        <v>235</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236</v>
      </c>
      <c r="D58" s="145">
        <f>'Balance Sheet 2023'!E18</f>
        <v>23941411</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237</v>
      </c>
      <c r="D59" s="168">
        <f>D57/D58</f>
        <v>0</v>
      </c>
      <c r="E59" s="149" t="s">
        <v>238</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FOOD BANK SOUTH JERSEY</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724520.0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2.1636858E7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2.7016657E7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2.8459045E7</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49378035</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493502.0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493502</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371674.0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242</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372132.0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105904.0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266228</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97</v>
      </c>
      <c r="D39" s="74"/>
      <c r="E39" s="48">
        <v>11378.0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11378</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50520817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FOOD BANK SOUTH JERSEY</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407871</v>
      </c>
      <c r="D3" s="99">
        <v>407871.0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5939124</v>
      </c>
      <c r="D9" s="99">
        <v>4469388.0</v>
      </c>
      <c r="E9" s="99">
        <v>376697.0</v>
      </c>
      <c r="F9" s="99">
        <v>1093039.0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178263</v>
      </c>
      <c r="D10" s="99">
        <v>139289.0</v>
      </c>
      <c r="E10" s="99">
        <v>13222.0</v>
      </c>
      <c r="F10" s="99">
        <v>25752.0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858444</v>
      </c>
      <c r="D11" s="99">
        <v>670767.0</v>
      </c>
      <c r="E11" s="99">
        <v>63673.0</v>
      </c>
      <c r="F11" s="99">
        <v>124004.0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564450</v>
      </c>
      <c r="D12" s="99">
        <v>412700.0</v>
      </c>
      <c r="E12" s="99">
        <v>57748.0</v>
      </c>
      <c r="F12" s="99">
        <v>94002.0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203076</v>
      </c>
      <c r="D21" s="99">
        <v>1705.0</v>
      </c>
      <c r="E21" s="99">
        <v>683.0</v>
      </c>
      <c r="F21" s="99">
        <v>200688.0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611436</v>
      </c>
      <c r="D22" s="99">
        <v>442193.0</v>
      </c>
      <c r="E22" s="99">
        <v>103109.0</v>
      </c>
      <c r="F22" s="99">
        <v>66134.0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501227</v>
      </c>
      <c r="D25" s="99">
        <v>487867.0</v>
      </c>
      <c r="E25" s="99">
        <v>5816.0</v>
      </c>
      <c r="F25" s="99">
        <v>7544.0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43111</v>
      </c>
      <c r="D26" s="99">
        <v>40799.0</v>
      </c>
      <c r="E26" s="99">
        <v>2100.0</v>
      </c>
      <c r="F26" s="99">
        <v>212.0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217056</v>
      </c>
      <c r="D28" s="99">
        <v>71849.0</v>
      </c>
      <c r="E28" s="99">
        <v>121862.0</v>
      </c>
      <c r="F28" s="99">
        <v>23345.0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536655</v>
      </c>
      <c r="D31" s="99">
        <v>519626.0</v>
      </c>
      <c r="E31" s="99">
        <v>7407.0</v>
      </c>
      <c r="F31" s="99">
        <v>9622.0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63309</v>
      </c>
      <c r="D32" s="99">
        <v>38599.0</v>
      </c>
      <c r="E32" s="99">
        <v>15797.0</v>
      </c>
      <c r="F32" s="99">
        <v>8913.0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135</v>
      </c>
      <c r="C34" s="98">
        <f t="shared" si="1"/>
        <v>20446176</v>
      </c>
      <c r="D34" s="99">
        <v>2.0446176E7</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137</v>
      </c>
      <c r="C35" s="98">
        <f t="shared" si="1"/>
        <v>9230845</v>
      </c>
      <c r="D35" s="99">
        <v>9230845.0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136</v>
      </c>
      <c r="C36" s="98">
        <f t="shared" si="1"/>
        <v>7213070</v>
      </c>
      <c r="D36" s="99">
        <v>7213070.0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240</v>
      </c>
      <c r="C37" s="98">
        <f t="shared" si="1"/>
        <v>393060</v>
      </c>
      <c r="D37" s="99">
        <v>361553.0</v>
      </c>
      <c r="E37" s="99">
        <v>13206.0</v>
      </c>
      <c r="F37" s="99">
        <v>18301.0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1577816</v>
      </c>
      <c r="D38" s="99">
        <v>960298.0</v>
      </c>
      <c r="E38" s="99">
        <v>96569.0</v>
      </c>
      <c r="F38" s="99">
        <v>520949.0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3">
        <f t="shared" ref="C40:F40" si="2">sum(C3:C39)</f>
        <v>48984989</v>
      </c>
      <c r="D40" s="103">
        <f t="shared" si="2"/>
        <v>45914595</v>
      </c>
      <c r="E40" s="103">
        <f t="shared" si="2"/>
        <v>877889</v>
      </c>
      <c r="F40" s="103">
        <f t="shared" si="2"/>
        <v>2192505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FOOD BANK SOUTH JERSEY</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141</v>
      </c>
      <c r="B2" s="45">
        <v>1.0</v>
      </c>
      <c r="C2" s="46" t="s">
        <v>142</v>
      </c>
      <c r="D2" s="110"/>
      <c r="E2" s="111">
        <v>5319172.0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2"/>
      <c r="E3" s="111">
        <v>5875562.0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0"/>
      <c r="E4" s="111">
        <v>385728.0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2"/>
      <c r="E5" s="111">
        <v>494912.0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2"/>
      <c r="E9" s="111">
        <v>3359237.0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0"/>
      <c r="E10" s="111">
        <v>215314.0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1">
        <v>1.3150537E7</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1">
        <v>4818652.0</v>
      </c>
      <c r="E12" s="108">
        <f>D11-D12</f>
        <v>8331885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2"/>
      <c r="E14" s="111">
        <v>1120861.0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2"/>
      <c r="E17" s="111">
        <v>944664.0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3"/>
      <c r="E18" s="114">
        <f>sum(E2:E17)</f>
        <v>26047335</v>
      </c>
      <c r="F18" s="43"/>
      <c r="G18" s="43"/>
      <c r="H18" s="43"/>
      <c r="I18" s="43"/>
      <c r="J18" s="43"/>
      <c r="K18" s="43"/>
      <c r="L18" s="43"/>
      <c r="M18" s="43"/>
      <c r="N18" s="43"/>
      <c r="O18" s="43"/>
      <c r="P18" s="43"/>
      <c r="Q18" s="43"/>
      <c r="R18" s="43"/>
      <c r="S18" s="43"/>
      <c r="T18" s="43"/>
      <c r="U18" s="43"/>
      <c r="V18" s="43"/>
      <c r="W18" s="43"/>
      <c r="X18" s="43"/>
      <c r="Y18" s="43"/>
      <c r="Z18" s="43"/>
    </row>
    <row r="19">
      <c r="A19" s="44" t="s">
        <v>161</v>
      </c>
      <c r="B19" s="115">
        <v>17.0</v>
      </c>
      <c r="C19" s="116" t="s">
        <v>162</v>
      </c>
      <c r="D19" s="117"/>
      <c r="E19" s="111">
        <v>1616913.0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163</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164</v>
      </c>
      <c r="D21" s="117"/>
      <c r="E21" s="111">
        <v>1278130.0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165</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166</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167</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168</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169</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170</v>
      </c>
      <c r="D27" s="117"/>
      <c r="E27" s="118">
        <v>944664.0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171</v>
      </c>
      <c r="D28" s="125"/>
      <c r="E28" s="126">
        <f>sum(E19:E27)</f>
        <v>3839707</v>
      </c>
      <c r="F28" s="43"/>
      <c r="G28" s="43"/>
      <c r="H28" s="43"/>
      <c r="I28" s="43"/>
      <c r="J28" s="43"/>
      <c r="K28" s="43"/>
      <c r="L28" s="43"/>
      <c r="M28" s="43"/>
      <c r="N28" s="43"/>
      <c r="O28" s="43"/>
      <c r="P28" s="43"/>
      <c r="Q28" s="43"/>
      <c r="R28" s="43"/>
      <c r="S28" s="43"/>
      <c r="T28" s="43"/>
      <c r="U28" s="43"/>
      <c r="V28" s="43"/>
      <c r="W28" s="43"/>
      <c r="X28" s="43"/>
      <c r="Y28" s="43"/>
      <c r="Z28" s="43"/>
    </row>
    <row r="29">
      <c r="A29" s="65" t="s">
        <v>172</v>
      </c>
      <c r="B29" s="127"/>
      <c r="C29" s="128" t="s">
        <v>173</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174</v>
      </c>
      <c r="D30" s="117"/>
      <c r="E30" s="111">
        <v>2.1609404E7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175</v>
      </c>
      <c r="D31" s="117"/>
      <c r="E31" s="111">
        <v>598224.0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176</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177</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178</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179</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180</v>
      </c>
      <c r="D36" s="131"/>
      <c r="E36" s="126">
        <f>sum(E30:E35)</f>
        <v>22207628</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181</v>
      </c>
      <c r="D37" s="135"/>
      <c r="E37" s="136">
        <f>E36+E28</f>
        <v>26047335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FOOD BANK SOUTH JERSEY</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182</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183</v>
      </c>
      <c r="C3" s="144" t="s">
        <v>184</v>
      </c>
      <c r="D3" s="145">
        <f>'Expenses 2024'!C40</f>
        <v>48984989</v>
      </c>
      <c r="E3" s="146"/>
      <c r="F3" s="43"/>
      <c r="G3" s="43"/>
      <c r="H3" s="43"/>
      <c r="I3" s="43"/>
      <c r="J3" s="43"/>
      <c r="K3" s="43"/>
      <c r="L3" s="43"/>
      <c r="M3" s="43"/>
      <c r="N3" s="43"/>
      <c r="O3" s="43"/>
      <c r="P3" s="43"/>
      <c r="Q3" s="43"/>
      <c r="R3" s="43"/>
      <c r="S3" s="43"/>
      <c r="T3" s="43"/>
      <c r="U3" s="43"/>
      <c r="V3" s="43"/>
      <c r="W3" s="43"/>
      <c r="X3" s="43"/>
      <c r="Y3" s="43"/>
    </row>
    <row r="4">
      <c r="A4" s="138"/>
      <c r="B4" s="49"/>
      <c r="C4" s="144" t="s">
        <v>185</v>
      </c>
      <c r="D4" s="145">
        <f>'Expenses 2024'!C31</f>
        <v>536655</v>
      </c>
      <c r="E4" s="146"/>
      <c r="F4" s="43"/>
      <c r="G4" s="43"/>
      <c r="H4" s="43"/>
      <c r="I4" s="43"/>
      <c r="J4" s="43"/>
      <c r="K4" s="43"/>
      <c r="L4" s="43"/>
      <c r="M4" s="43"/>
      <c r="N4" s="43"/>
      <c r="O4" s="43"/>
      <c r="P4" s="43"/>
      <c r="Q4" s="43"/>
      <c r="R4" s="43"/>
      <c r="S4" s="43"/>
      <c r="T4" s="43"/>
      <c r="U4" s="43"/>
      <c r="V4" s="43"/>
      <c r="W4" s="43"/>
      <c r="X4" s="43"/>
      <c r="Y4" s="43"/>
    </row>
    <row r="5">
      <c r="A5" s="138"/>
      <c r="B5" s="49"/>
      <c r="C5" s="144" t="s">
        <v>186</v>
      </c>
      <c r="D5" s="145">
        <f>D3-D4</f>
        <v>48448334</v>
      </c>
      <c r="E5" s="146"/>
      <c r="F5" s="43"/>
      <c r="G5" s="43"/>
      <c r="H5" s="43"/>
      <c r="I5" s="43"/>
      <c r="J5" s="43"/>
      <c r="K5" s="43"/>
      <c r="L5" s="43"/>
      <c r="M5" s="43"/>
      <c r="N5" s="43"/>
      <c r="O5" s="43"/>
      <c r="P5" s="43"/>
      <c r="Q5" s="43"/>
      <c r="R5" s="43"/>
      <c r="S5" s="43"/>
      <c r="T5" s="43"/>
      <c r="U5" s="43"/>
      <c r="V5" s="43"/>
      <c r="W5" s="43"/>
      <c r="X5" s="43"/>
      <c r="Y5" s="43"/>
    </row>
    <row r="6">
      <c r="A6" s="138"/>
      <c r="B6" s="49"/>
      <c r="C6" s="144" t="s">
        <v>187</v>
      </c>
      <c r="D6" s="145">
        <f>D5/12</f>
        <v>4037361.167</v>
      </c>
      <c r="E6" s="146"/>
      <c r="F6" s="43"/>
      <c r="G6" s="43"/>
      <c r="H6" s="43"/>
      <c r="I6" s="43"/>
      <c r="J6" s="43"/>
      <c r="K6" s="43"/>
      <c r="L6" s="43"/>
      <c r="M6" s="43"/>
      <c r="N6" s="43"/>
      <c r="O6" s="43"/>
      <c r="P6" s="43"/>
      <c r="Q6" s="43"/>
      <c r="R6" s="43"/>
      <c r="S6" s="43"/>
      <c r="T6" s="43"/>
      <c r="U6" s="43"/>
      <c r="V6" s="43"/>
      <c r="W6" s="43"/>
      <c r="X6" s="43"/>
      <c r="Y6" s="43"/>
    </row>
    <row r="7">
      <c r="A7" s="138"/>
      <c r="B7" s="49"/>
      <c r="C7" s="144" t="s">
        <v>188</v>
      </c>
      <c r="D7" s="75">
        <f>'Balance Sheet 2024'!E2+'Balance Sheet 2024'!E3</f>
        <v>11194734</v>
      </c>
      <c r="E7" s="146"/>
      <c r="F7" s="43"/>
      <c r="G7" s="43"/>
      <c r="H7" s="43"/>
      <c r="I7" s="43"/>
      <c r="J7" s="43"/>
      <c r="K7" s="43"/>
      <c r="L7" s="43"/>
      <c r="M7" s="43"/>
      <c r="N7" s="43"/>
      <c r="O7" s="43"/>
      <c r="P7" s="43"/>
      <c r="Q7" s="43"/>
      <c r="R7" s="43"/>
      <c r="S7" s="43"/>
      <c r="T7" s="43"/>
      <c r="U7" s="43"/>
      <c r="V7" s="43"/>
      <c r="W7" s="43"/>
      <c r="X7" s="43"/>
      <c r="Y7" s="43"/>
    </row>
    <row r="8">
      <c r="A8" s="138"/>
      <c r="B8" s="49"/>
      <c r="C8" s="147" t="s">
        <v>182</v>
      </c>
      <c r="D8" s="148">
        <f>D7/D6</f>
        <v>2.77278488</v>
      </c>
      <c r="E8" s="149" t="s">
        <v>189</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190</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191</v>
      </c>
      <c r="C11" s="144" t="s">
        <v>192</v>
      </c>
      <c r="D11" s="75">
        <f>'Balance Sheet 2024'!E30</f>
        <v>21609404</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193</v>
      </c>
      <c r="D12" s="75">
        <f>'Expenses 2024'!C40</f>
        <v>48984989</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194</v>
      </c>
      <c r="D13" s="145">
        <f>D12/12</f>
        <v>4082082.417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190</v>
      </c>
      <c r="D14" s="148">
        <f>D11/D13</f>
        <v>5.293720654</v>
      </c>
      <c r="E14" s="149" t="s">
        <v>189</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195</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196</v>
      </c>
      <c r="C17" s="144" t="s">
        <v>197</v>
      </c>
      <c r="D17" s="75">
        <f>sum('Balance Sheet 2024'!E13:E15)</f>
        <v>1120861</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193</v>
      </c>
      <c r="D18" s="75">
        <f>'Expenses 2024'!C40</f>
        <v>48984989</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194</v>
      </c>
      <c r="D19" s="145">
        <f>D18/12</f>
        <v>4082082.417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198</v>
      </c>
      <c r="D20" s="148">
        <f>D17/D19</f>
        <v>0.2745806884</v>
      </c>
      <c r="E20" s="149" t="s">
        <v>189</v>
      </c>
      <c r="F20" s="43"/>
      <c r="G20" s="43"/>
      <c r="H20" s="43"/>
      <c r="I20" s="43"/>
      <c r="J20" s="43"/>
      <c r="K20" s="43"/>
      <c r="L20" s="43"/>
      <c r="M20" s="43"/>
      <c r="N20" s="43"/>
      <c r="O20" s="43"/>
      <c r="P20" s="43"/>
      <c r="Q20" s="43"/>
      <c r="R20" s="43"/>
      <c r="S20" s="43"/>
      <c r="T20" s="43"/>
      <c r="U20" s="43"/>
      <c r="V20" s="43"/>
      <c r="W20" s="43"/>
      <c r="X20" s="43"/>
      <c r="Y20" s="43"/>
    </row>
    <row r="21">
      <c r="A21" s="138"/>
      <c r="B21" s="49"/>
      <c r="C21" s="153" t="s">
        <v>199</v>
      </c>
      <c r="D21" s="154">
        <f>D20+D8</f>
        <v>3.047365569</v>
      </c>
      <c r="E21" s="155" t="s">
        <v>189</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200</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201</v>
      </c>
      <c r="C24" s="159"/>
      <c r="D24" s="160">
        <f>max('Revenues 2024'!E2:E7,'Revenues 2024'!F10:F15)</f>
        <v>27016657</v>
      </c>
      <c r="E24" s="161" t="s">
        <v>202</v>
      </c>
      <c r="F24" s="43"/>
      <c r="G24" s="43"/>
      <c r="H24" s="43"/>
      <c r="I24" s="43"/>
      <c r="J24" s="43"/>
      <c r="K24" s="43"/>
      <c r="L24" s="43"/>
      <c r="M24" s="43"/>
      <c r="N24" s="43"/>
      <c r="O24" s="43"/>
      <c r="P24" s="43"/>
      <c r="Q24" s="43"/>
      <c r="R24" s="43"/>
      <c r="S24" s="43"/>
      <c r="T24" s="43"/>
      <c r="U24" s="43"/>
      <c r="V24" s="43"/>
      <c r="W24" s="43"/>
      <c r="X24" s="43"/>
      <c r="Y24" s="43"/>
    </row>
    <row r="25">
      <c r="A25" s="138"/>
      <c r="B25" s="49"/>
      <c r="C25" s="144" t="s">
        <v>203</v>
      </c>
      <c r="D25" s="145">
        <f>'Revenues 2024'!F44</f>
        <v>50520817</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200</v>
      </c>
      <c r="D26" s="162">
        <f>D24/D25</f>
        <v>0.5347628681</v>
      </c>
      <c r="E26" s="149" t="s">
        <v>204</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205</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206</v>
      </c>
      <c r="C29" s="144" t="s">
        <v>207</v>
      </c>
      <c r="D29" s="75">
        <f>SUM('Expenses 2024'!C7:C9)</f>
        <v>5939124</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208</v>
      </c>
      <c r="D30" s="75">
        <f>SUM('Expenses 2024'!C10:C12)</f>
        <v>1601157</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209</v>
      </c>
      <c r="D31" s="75">
        <f>sum(D29:D30)</f>
        <v>7540281</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184</v>
      </c>
      <c r="D32" s="75">
        <f>'Expenses 2024'!C40</f>
        <v>48984989</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210</v>
      </c>
      <c r="D33" s="162">
        <f>D31/D32</f>
        <v>0.1539304418</v>
      </c>
      <c r="E33" s="149" t="s">
        <v>211</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212</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213</v>
      </c>
      <c r="C36" s="144" t="s">
        <v>214</v>
      </c>
      <c r="D36" s="75">
        <f>SUM('Expenses 2024'!C10:C11)</f>
        <v>1036707</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207</v>
      </c>
      <c r="D37" s="75">
        <f>SUM('Expenses 2024'!C7:C9)</f>
        <v>5939124</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212</v>
      </c>
      <c r="D38" s="162">
        <f>D36/D37</f>
        <v>0.1745555405</v>
      </c>
      <c r="E38" s="149" t="s">
        <v>215</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216</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217</v>
      </c>
      <c r="C41" s="147" t="s">
        <v>243</v>
      </c>
      <c r="D41" s="75">
        <f>'Expenses 2024'!D40</f>
        <v>45914595</v>
      </c>
      <c r="E41" s="164">
        <f t="shared" ref="E41:E44" si="1">D41/$D$44</f>
        <v>0.937319696</v>
      </c>
      <c r="F41" s="43"/>
      <c r="G41" s="43"/>
      <c r="H41" s="43"/>
      <c r="I41" s="43"/>
      <c r="J41" s="43"/>
      <c r="K41" s="43"/>
      <c r="L41" s="43"/>
      <c r="M41" s="43"/>
      <c r="N41" s="43"/>
      <c r="O41" s="43"/>
      <c r="P41" s="43"/>
      <c r="Q41" s="43"/>
      <c r="R41" s="43"/>
      <c r="S41" s="43"/>
      <c r="T41" s="43"/>
      <c r="U41" s="43"/>
      <c r="V41" s="43"/>
      <c r="W41" s="43"/>
      <c r="X41" s="43"/>
      <c r="Y41" s="43"/>
    </row>
    <row r="42">
      <c r="A42" s="138"/>
      <c r="B42" s="49"/>
      <c r="C42" s="147" t="s">
        <v>219</v>
      </c>
      <c r="D42" s="145">
        <f>'Expenses 2024'!E40</f>
        <v>877889</v>
      </c>
      <c r="E42" s="164">
        <f t="shared" si="1"/>
        <v>0.01792159227</v>
      </c>
      <c r="F42" s="43"/>
      <c r="G42" s="43"/>
      <c r="H42" s="43"/>
      <c r="I42" s="43"/>
      <c r="J42" s="43"/>
      <c r="K42" s="43"/>
      <c r="L42" s="43"/>
      <c r="M42" s="43"/>
      <c r="N42" s="43"/>
      <c r="O42" s="43"/>
      <c r="P42" s="43"/>
      <c r="Q42" s="43"/>
      <c r="R42" s="43"/>
      <c r="S42" s="43"/>
      <c r="T42" s="43"/>
      <c r="U42" s="43"/>
      <c r="V42" s="43"/>
      <c r="W42" s="43"/>
      <c r="X42" s="43"/>
      <c r="Y42" s="43"/>
    </row>
    <row r="43">
      <c r="A43" s="138"/>
      <c r="B43" s="49"/>
      <c r="C43" s="147" t="s">
        <v>220</v>
      </c>
      <c r="D43" s="145">
        <f>'Expenses 2024'!F40</f>
        <v>2192505</v>
      </c>
      <c r="E43" s="164">
        <f t="shared" si="1"/>
        <v>0.04475871169</v>
      </c>
      <c r="F43" s="43"/>
      <c r="G43" s="43"/>
      <c r="H43" s="43"/>
      <c r="I43" s="43"/>
      <c r="J43" s="43"/>
      <c r="K43" s="43"/>
      <c r="L43" s="43"/>
      <c r="M43" s="43"/>
      <c r="N43" s="43"/>
      <c r="O43" s="43"/>
      <c r="P43" s="43"/>
      <c r="Q43" s="43"/>
      <c r="R43" s="43"/>
      <c r="S43" s="43"/>
      <c r="T43" s="43"/>
      <c r="U43" s="43"/>
      <c r="V43" s="43"/>
      <c r="W43" s="43"/>
      <c r="X43" s="43"/>
      <c r="Y43" s="43"/>
    </row>
    <row r="44">
      <c r="A44" s="138"/>
      <c r="B44" s="49"/>
      <c r="C44" s="144" t="s">
        <v>184</v>
      </c>
      <c r="D44" s="145">
        <f>sum(D41:D43)</f>
        <v>48984989</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221</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222</v>
      </c>
      <c r="C47" s="144" t="s">
        <v>223</v>
      </c>
      <c r="D47" s="145">
        <f>'Revenues 2024'!F9</f>
        <v>49378035</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224</v>
      </c>
      <c r="D48" s="145">
        <f>'Expenses 2024'!F40</f>
        <v>2192505</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225</v>
      </c>
      <c r="D49" s="165">
        <f>D47/D48</f>
        <v>22.52128729</v>
      </c>
      <c r="E49" s="149" t="s">
        <v>226</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227</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228</v>
      </c>
      <c r="C52" s="144" t="s">
        <v>229</v>
      </c>
      <c r="D52" s="145">
        <f>sum('Balance Sheet 2024'!E2:E10)</f>
        <v>15649925</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230</v>
      </c>
      <c r="D53" s="145">
        <f>sum('Balance Sheet 2024'!E19:E22)</f>
        <v>2895043</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231</v>
      </c>
      <c r="D54" s="167">
        <f>D52/D53</f>
        <v>5.405765994</v>
      </c>
      <c r="E54" s="149" t="s">
        <v>232</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233</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234</v>
      </c>
      <c r="C57" s="144" t="s">
        <v>235</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236</v>
      </c>
      <c r="D58" s="145">
        <f>'Balance Sheet 2024'!E18</f>
        <v>26047335</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237</v>
      </c>
      <c r="D59" s="168">
        <f>D57/D58</f>
        <v>0</v>
      </c>
      <c r="E59" s="149" t="s">
        <v>238</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FOOD BANK SOUTH JERSEY</v>
      </c>
      <c r="B1" s="2" t="s">
        <v>244</v>
      </c>
      <c r="C1" s="138"/>
      <c r="D1" s="138"/>
      <c r="E1" s="138"/>
      <c r="F1" s="139"/>
      <c r="G1" s="139"/>
      <c r="H1" s="139"/>
      <c r="I1" s="43"/>
      <c r="J1" s="43"/>
      <c r="K1" s="43"/>
      <c r="L1" s="43"/>
      <c r="M1" s="43"/>
      <c r="N1" s="43"/>
      <c r="O1" s="43"/>
      <c r="P1" s="43"/>
      <c r="Q1" s="43"/>
      <c r="R1" s="43"/>
      <c r="S1" s="43"/>
      <c r="T1" s="43"/>
      <c r="U1" s="43"/>
      <c r="V1" s="43"/>
      <c r="W1" s="43"/>
      <c r="X1" s="43"/>
      <c r="Y1" s="43"/>
    </row>
    <row r="2">
      <c r="A2" s="140" t="s">
        <v>182</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183</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245</v>
      </c>
      <c r="E4" s="45" t="s">
        <v>246</v>
      </c>
      <c r="F4" s="45" t="s">
        <v>247</v>
      </c>
      <c r="G4" s="59" t="s">
        <v>248</v>
      </c>
      <c r="H4" s="59"/>
      <c r="I4" s="43"/>
      <c r="J4" s="43"/>
      <c r="K4" s="43"/>
      <c r="L4" s="43"/>
      <c r="M4" s="43"/>
      <c r="N4" s="43"/>
      <c r="O4" s="43"/>
      <c r="P4" s="43"/>
      <c r="Q4" s="43"/>
      <c r="R4" s="43"/>
      <c r="S4" s="43"/>
      <c r="T4" s="43"/>
      <c r="U4" s="43"/>
      <c r="V4" s="43"/>
      <c r="W4" s="43"/>
      <c r="X4" s="43"/>
      <c r="Y4" s="43"/>
    </row>
    <row r="5">
      <c r="A5" s="138"/>
      <c r="B5" s="49"/>
      <c r="C5" s="147" t="s">
        <v>182</v>
      </c>
      <c r="D5" s="176">
        <f>'Ratios 2022'!D8</f>
        <v>4.24145159</v>
      </c>
      <c r="E5" s="176">
        <f>'Ratios 2023'!D8</f>
        <v>2.935731574</v>
      </c>
      <c r="F5" s="176">
        <f>'Ratios 2024'!D8</f>
        <v>2.77278488</v>
      </c>
      <c r="G5" s="176">
        <f>average(D5:F5)</f>
        <v>3.316656015</v>
      </c>
      <c r="H5" s="149" t="s">
        <v>189</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190</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191</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245</v>
      </c>
      <c r="E9" s="45" t="s">
        <v>246</v>
      </c>
      <c r="F9" s="45" t="s">
        <v>247</v>
      </c>
      <c r="G9" s="59" t="s">
        <v>248</v>
      </c>
      <c r="H9" s="59"/>
      <c r="I9" s="43"/>
      <c r="J9" s="43"/>
      <c r="K9" s="43"/>
      <c r="L9" s="43"/>
      <c r="M9" s="43"/>
      <c r="N9" s="43"/>
      <c r="O9" s="43"/>
      <c r="P9" s="43"/>
      <c r="Q9" s="43"/>
      <c r="R9" s="43"/>
      <c r="S9" s="43"/>
      <c r="T9" s="43"/>
      <c r="U9" s="43"/>
      <c r="V9" s="43"/>
      <c r="W9" s="43"/>
      <c r="X9" s="43"/>
      <c r="Y9" s="43"/>
    </row>
    <row r="10">
      <c r="A10" s="138"/>
      <c r="B10" s="49"/>
      <c r="C10" s="147" t="s">
        <v>190</v>
      </c>
      <c r="D10" s="148">
        <f>'Ratios 2022'!D14</f>
        <v>5.085421746</v>
      </c>
      <c r="E10" s="148">
        <f>'Ratios 2023'!D14</f>
        <v>5.380418192</v>
      </c>
      <c r="F10" s="148">
        <f>'Ratios 2024'!D14</f>
        <v>5.293720654</v>
      </c>
      <c r="G10" s="176">
        <f>average(D10:F10)</f>
        <v>5.253186864</v>
      </c>
      <c r="H10" s="149" t="s">
        <v>189</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195</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196</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245</v>
      </c>
      <c r="E14" s="45" t="s">
        <v>246</v>
      </c>
      <c r="F14" s="45" t="s">
        <v>247</v>
      </c>
      <c r="G14" s="59" t="s">
        <v>248</v>
      </c>
      <c r="H14" s="59"/>
      <c r="I14" s="43"/>
      <c r="J14" s="43"/>
      <c r="K14" s="43"/>
      <c r="L14" s="43"/>
      <c r="M14" s="43"/>
      <c r="N14" s="43"/>
      <c r="O14" s="43"/>
      <c r="P14" s="43"/>
      <c r="Q14" s="43"/>
      <c r="R14" s="43"/>
      <c r="S14" s="43"/>
      <c r="T14" s="43"/>
      <c r="U14" s="43"/>
      <c r="V14" s="43"/>
      <c r="W14" s="43"/>
      <c r="X14" s="43"/>
      <c r="Y14" s="43"/>
    </row>
    <row r="15">
      <c r="A15" s="138"/>
      <c r="B15" s="49"/>
      <c r="C15" s="147" t="s">
        <v>198</v>
      </c>
      <c r="D15" s="179">
        <f>'Ratios 2022'!D20</f>
        <v>0.2039271177</v>
      </c>
      <c r="E15" s="179">
        <f>'Ratios 2023'!D20</f>
        <v>0.2356882161</v>
      </c>
      <c r="F15" s="179">
        <f>'Ratios 2024'!D20</f>
        <v>0.2745806884</v>
      </c>
      <c r="G15" s="176">
        <f>average(D15:F15)</f>
        <v>0.2380653407</v>
      </c>
      <c r="H15" s="149" t="s">
        <v>189</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200</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201</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245</v>
      </c>
      <c r="E19" s="45" t="s">
        <v>246</v>
      </c>
      <c r="F19" s="45" t="s">
        <v>247</v>
      </c>
      <c r="G19" s="59" t="s">
        <v>248</v>
      </c>
      <c r="H19" s="59"/>
      <c r="I19" s="43"/>
      <c r="J19" s="43"/>
      <c r="K19" s="43"/>
      <c r="L19" s="43"/>
      <c r="M19" s="43"/>
      <c r="N19" s="43"/>
      <c r="O19" s="43"/>
      <c r="P19" s="43"/>
      <c r="Q19" s="43"/>
      <c r="R19" s="43"/>
      <c r="S19" s="43"/>
      <c r="T19" s="43"/>
      <c r="U19" s="43"/>
      <c r="V19" s="43"/>
      <c r="W19" s="43"/>
      <c r="X19" s="43"/>
      <c r="Y19" s="43"/>
    </row>
    <row r="20">
      <c r="A20" s="138"/>
      <c r="B20" s="49"/>
      <c r="C20" s="147" t="s">
        <v>200</v>
      </c>
      <c r="D20" s="162">
        <f>'Ratios 2022'!D26</f>
        <v>0.5588453387</v>
      </c>
      <c r="E20" s="162">
        <f>'Ratios 2023'!D26</f>
        <v>0.4888644771</v>
      </c>
      <c r="F20" s="162">
        <f>'Ratios 2024'!D26</f>
        <v>0.5347628681</v>
      </c>
      <c r="G20" s="180">
        <f>average(D20:F20)</f>
        <v>0.5274908946</v>
      </c>
      <c r="H20" s="149" t="s">
        <v>204</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205</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206</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245</v>
      </c>
      <c r="E24" s="45" t="s">
        <v>246</v>
      </c>
      <c r="F24" s="45" t="s">
        <v>247</v>
      </c>
      <c r="G24" s="59" t="s">
        <v>248</v>
      </c>
      <c r="H24" s="59"/>
      <c r="I24" s="43"/>
      <c r="J24" s="43"/>
      <c r="K24" s="43"/>
      <c r="L24" s="43"/>
      <c r="M24" s="43"/>
      <c r="N24" s="43"/>
      <c r="O24" s="43"/>
      <c r="P24" s="43"/>
      <c r="Q24" s="43"/>
      <c r="R24" s="43"/>
      <c r="S24" s="43"/>
      <c r="T24" s="43"/>
      <c r="U24" s="43"/>
      <c r="V24" s="43"/>
      <c r="W24" s="43"/>
      <c r="X24" s="43"/>
      <c r="Y24" s="43"/>
    </row>
    <row r="25">
      <c r="A25" s="138"/>
      <c r="B25" s="49"/>
      <c r="C25" s="147" t="s">
        <v>210</v>
      </c>
      <c r="D25" s="162">
        <f>'Ratios 2022'!D33</f>
        <v>0.1577224246</v>
      </c>
      <c r="E25" s="162">
        <f>'Ratios 2023'!D33</f>
        <v>0.1547052361</v>
      </c>
      <c r="F25" s="162">
        <f>'Ratios 2024'!D33</f>
        <v>0.1539304418</v>
      </c>
      <c r="G25" s="180">
        <f>average(D25:F25)</f>
        <v>0.1554527009</v>
      </c>
      <c r="H25" s="149" t="s">
        <v>211</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212</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213</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245</v>
      </c>
      <c r="E29" s="45" t="s">
        <v>246</v>
      </c>
      <c r="F29" s="45" t="s">
        <v>247</v>
      </c>
      <c r="G29" s="59" t="s">
        <v>248</v>
      </c>
      <c r="H29" s="59"/>
      <c r="I29" s="43"/>
      <c r="J29" s="43"/>
      <c r="K29" s="43"/>
      <c r="L29" s="43"/>
      <c r="M29" s="43"/>
      <c r="N29" s="43"/>
      <c r="O29" s="43"/>
      <c r="P29" s="43"/>
      <c r="Q29" s="43"/>
      <c r="R29" s="43"/>
      <c r="S29" s="43"/>
      <c r="T29" s="43"/>
      <c r="U29" s="43"/>
      <c r="V29" s="43"/>
      <c r="W29" s="43"/>
      <c r="X29" s="43"/>
      <c r="Y29" s="43"/>
    </row>
    <row r="30">
      <c r="A30" s="138"/>
      <c r="B30" s="49"/>
      <c r="C30" s="147" t="s">
        <v>212</v>
      </c>
      <c r="D30" s="162">
        <f>'Ratios 2022'!D38</f>
        <v>0.16884957</v>
      </c>
      <c r="E30" s="162">
        <f>'Ratios 2023'!D38</f>
        <v>0.1625008336</v>
      </c>
      <c r="F30" s="162">
        <f>'Ratios 2024'!D38</f>
        <v>0.1745555405</v>
      </c>
      <c r="G30" s="180">
        <f>average(D30:F30)</f>
        <v>0.1686353147</v>
      </c>
      <c r="H30" s="149" t="s">
        <v>215</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216</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217</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245</v>
      </c>
      <c r="E34" s="45" t="s">
        <v>246</v>
      </c>
      <c r="F34" s="45" t="s">
        <v>247</v>
      </c>
      <c r="G34" s="59" t="s">
        <v>248</v>
      </c>
      <c r="H34" s="59"/>
      <c r="I34" s="43"/>
      <c r="J34" s="43"/>
      <c r="K34" s="43"/>
      <c r="L34" s="43"/>
      <c r="M34" s="43"/>
      <c r="N34" s="43"/>
      <c r="O34" s="43"/>
      <c r="P34" s="43"/>
      <c r="Q34" s="43"/>
      <c r="R34" s="43"/>
      <c r="S34" s="43"/>
      <c r="T34" s="43"/>
      <c r="U34" s="43"/>
      <c r="V34" s="43"/>
      <c r="W34" s="43"/>
      <c r="X34" s="43"/>
      <c r="Y34" s="43"/>
    </row>
    <row r="35">
      <c r="A35" s="138"/>
      <c r="B35" s="49"/>
      <c r="C35" s="147" t="s">
        <v>249</v>
      </c>
      <c r="D35" s="162">
        <f>'Ratios 2022'!E41</f>
        <v>0.9408804863</v>
      </c>
      <c r="E35" s="162">
        <f>'Ratios 2023'!E41</f>
        <v>0.9337966071</v>
      </c>
      <c r="F35" s="162">
        <f>'Ratios 2024'!E41</f>
        <v>0.937319696</v>
      </c>
      <c r="G35" s="180">
        <f t="shared" ref="G35:G37" si="1">average(D35:F35)</f>
        <v>0.9373322631</v>
      </c>
      <c r="H35" s="180"/>
      <c r="I35" s="43"/>
      <c r="J35" s="43"/>
      <c r="K35" s="43"/>
      <c r="L35" s="43"/>
      <c r="M35" s="43"/>
      <c r="N35" s="43"/>
      <c r="O35" s="43"/>
      <c r="P35" s="43"/>
      <c r="Q35" s="43"/>
      <c r="R35" s="43"/>
      <c r="S35" s="43"/>
      <c r="T35" s="43"/>
      <c r="U35" s="43"/>
      <c r="V35" s="43"/>
      <c r="W35" s="43"/>
      <c r="X35" s="43"/>
      <c r="Y35" s="43"/>
    </row>
    <row r="36">
      <c r="A36" s="138"/>
      <c r="B36" s="52"/>
      <c r="C36" s="147" t="s">
        <v>219</v>
      </c>
      <c r="D36" s="162">
        <f>'Ratios 2022'!E42</f>
        <v>0.01941489444</v>
      </c>
      <c r="E36" s="162">
        <f>'Ratios 2023'!E42</f>
        <v>0.02341820526</v>
      </c>
      <c r="F36" s="162">
        <f>'Ratios 2024'!E42</f>
        <v>0.01792159227</v>
      </c>
      <c r="G36" s="180">
        <f t="shared" si="1"/>
        <v>0.02025156399</v>
      </c>
      <c r="H36" s="180"/>
      <c r="I36" s="43"/>
      <c r="J36" s="43"/>
      <c r="K36" s="43"/>
      <c r="L36" s="43"/>
      <c r="M36" s="43"/>
      <c r="N36" s="43"/>
      <c r="O36" s="43"/>
      <c r="P36" s="43"/>
      <c r="Q36" s="43"/>
      <c r="R36" s="43"/>
      <c r="S36" s="43"/>
      <c r="T36" s="43"/>
      <c r="U36" s="43"/>
      <c r="V36" s="43"/>
      <c r="W36" s="43"/>
      <c r="X36" s="43"/>
      <c r="Y36" s="43"/>
    </row>
    <row r="37">
      <c r="A37" s="138"/>
      <c r="B37" s="181"/>
      <c r="C37" s="147" t="s">
        <v>220</v>
      </c>
      <c r="D37" s="162">
        <f>'Ratios 2022'!E43</f>
        <v>0.03970461929</v>
      </c>
      <c r="E37" s="162">
        <f>'Ratios 2023'!E43</f>
        <v>0.04278518761</v>
      </c>
      <c r="F37" s="162">
        <f>'Ratios 2024'!E43</f>
        <v>0.04475871169</v>
      </c>
      <c r="G37" s="180">
        <f t="shared" si="1"/>
        <v>0.04241617287</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221</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222</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245</v>
      </c>
      <c r="E41" s="45" t="s">
        <v>246</v>
      </c>
      <c r="F41" s="45" t="s">
        <v>247</v>
      </c>
      <c r="G41" s="59" t="s">
        <v>248</v>
      </c>
      <c r="H41" s="59"/>
      <c r="I41" s="43"/>
      <c r="J41" s="43"/>
      <c r="K41" s="43"/>
      <c r="L41" s="43"/>
      <c r="M41" s="43"/>
      <c r="N41" s="43"/>
      <c r="O41" s="43"/>
      <c r="P41" s="43"/>
      <c r="Q41" s="43"/>
      <c r="R41" s="43"/>
      <c r="S41" s="43"/>
      <c r="T41" s="43"/>
      <c r="U41" s="43"/>
      <c r="V41" s="43"/>
      <c r="W41" s="43"/>
      <c r="X41" s="43"/>
      <c r="Y41" s="43"/>
    </row>
    <row r="42">
      <c r="A42" s="138"/>
      <c r="B42" s="49"/>
      <c r="C42" s="147" t="s">
        <v>225</v>
      </c>
      <c r="D42" s="165">
        <f>'Ratios 2022'!D49</f>
        <v>25.20954396</v>
      </c>
      <c r="E42" s="165">
        <f>'Ratios 2023'!D49</f>
        <v>24.98752521</v>
      </c>
      <c r="F42" s="165">
        <f>'Ratios 2024'!D49</f>
        <v>22.52128729</v>
      </c>
      <c r="G42" s="182">
        <f>average(D42:F42)</f>
        <v>24.23945215</v>
      </c>
      <c r="H42" s="149" t="s">
        <v>226</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227</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228</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245</v>
      </c>
      <c r="E46" s="45" t="s">
        <v>246</v>
      </c>
      <c r="F46" s="45" t="s">
        <v>247</v>
      </c>
      <c r="G46" s="59" t="s">
        <v>248</v>
      </c>
      <c r="H46" s="59"/>
      <c r="I46" s="43"/>
      <c r="J46" s="43"/>
      <c r="K46" s="43"/>
      <c r="L46" s="43"/>
      <c r="M46" s="43"/>
      <c r="N46" s="43"/>
      <c r="O46" s="43"/>
      <c r="P46" s="43"/>
      <c r="Q46" s="43"/>
      <c r="R46" s="43"/>
      <c r="S46" s="43"/>
      <c r="T46" s="43"/>
      <c r="U46" s="43"/>
      <c r="V46" s="43"/>
      <c r="W46" s="43"/>
      <c r="X46" s="43"/>
      <c r="Y46" s="43"/>
    </row>
    <row r="47">
      <c r="A47" s="138"/>
      <c r="B47" s="49"/>
      <c r="C47" s="147" t="s">
        <v>231</v>
      </c>
      <c r="D47" s="148">
        <f>'Ratios 2022'!D54</f>
        <v>3.015267729</v>
      </c>
      <c r="E47" s="148">
        <f>'Ratios 2023'!D54</f>
        <v>5.485447576</v>
      </c>
      <c r="F47" s="148">
        <f>'Ratios 2024'!D54</f>
        <v>5.405765994</v>
      </c>
      <c r="G47" s="176">
        <f>average(D47:F47)</f>
        <v>4.635493766</v>
      </c>
      <c r="H47" s="149" t="s">
        <v>232</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233</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234</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245</v>
      </c>
      <c r="E51" s="45" t="s">
        <v>246</v>
      </c>
      <c r="F51" s="45" t="s">
        <v>247</v>
      </c>
      <c r="G51" s="59" t="s">
        <v>248</v>
      </c>
      <c r="H51" s="59"/>
      <c r="I51" s="43"/>
      <c r="J51" s="43"/>
      <c r="K51" s="43"/>
      <c r="L51" s="43"/>
      <c r="M51" s="43"/>
      <c r="N51" s="43"/>
      <c r="O51" s="43"/>
      <c r="P51" s="43"/>
      <c r="Q51" s="43"/>
      <c r="R51" s="43"/>
      <c r="S51" s="43"/>
      <c r="T51" s="43"/>
      <c r="U51" s="43"/>
      <c r="V51" s="43"/>
      <c r="W51" s="43"/>
      <c r="X51" s="43"/>
      <c r="Y51" s="43"/>
    </row>
    <row r="52">
      <c r="A52" s="138"/>
      <c r="B52" s="49"/>
      <c r="C52" s="147" t="s">
        <v>237</v>
      </c>
      <c r="D52" s="183">
        <f>'Ratios 2022'!D59</f>
        <v>0</v>
      </c>
      <c r="E52" s="183">
        <f>'Ratios 2023'!D59</f>
        <v>0</v>
      </c>
      <c r="F52" s="183">
        <f>'Ratios 2024'!D59</f>
        <v>0</v>
      </c>
      <c r="G52" s="184">
        <f>average(D52:F52)</f>
        <v>0</v>
      </c>
      <c r="H52" s="149" t="s">
        <v>238</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FOOD BANK SOUTH JERSEY</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FOOD BANK SOUTH JERSEY</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851599.0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1.4528224E7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2.0644817E7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2.0959075E7</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36024640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692572.0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692572</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40494.0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224280.0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53954.0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170326</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141363.0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141363.0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97</v>
      </c>
      <c r="D39" s="74"/>
      <c r="E39" s="48">
        <v>13883.0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13883</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36941915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FOOD BANK SOUTH JERSEY</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138528</v>
      </c>
      <c r="D3" s="99">
        <v>138528.0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4504933</v>
      </c>
      <c r="D9" s="99">
        <v>3528960.0</v>
      </c>
      <c r="E9" s="99">
        <v>336627.0</v>
      </c>
      <c r="F9" s="99">
        <v>639346.0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120862</v>
      </c>
      <c r="D10" s="99">
        <v>76829.0</v>
      </c>
      <c r="E10" s="99">
        <v>15352.0</v>
      </c>
      <c r="F10" s="99">
        <v>28681.0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639794</v>
      </c>
      <c r="D11" s="99">
        <v>509928.0</v>
      </c>
      <c r="E11" s="99">
        <v>30845.0</v>
      </c>
      <c r="F11" s="99">
        <v>99021.0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410995</v>
      </c>
      <c r="D12" s="99">
        <v>320022.0</v>
      </c>
      <c r="E12" s="99">
        <v>32596.0</v>
      </c>
      <c r="F12" s="99">
        <v>58377.0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4396</v>
      </c>
      <c r="D19" s="99">
        <v>0.0</v>
      </c>
      <c r="E19" s="99">
        <v>4396.0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91278</v>
      </c>
      <c r="D21" s="99">
        <v>4916.0</v>
      </c>
      <c r="E21" s="99">
        <v>250.0</v>
      </c>
      <c r="F21" s="99">
        <v>86112.0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390731</v>
      </c>
      <c r="D22" s="99">
        <v>301977.0</v>
      </c>
      <c r="E22" s="99">
        <v>40358.0</v>
      </c>
      <c r="F22" s="99">
        <v>48396.0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340865</v>
      </c>
      <c r="D25" s="99">
        <v>330026.0</v>
      </c>
      <c r="E25" s="99">
        <v>5249.0</v>
      </c>
      <c r="F25" s="99">
        <v>5590.0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22197</v>
      </c>
      <c r="D26" s="99">
        <v>16544.0</v>
      </c>
      <c r="E26" s="99">
        <v>5228.0</v>
      </c>
      <c r="F26" s="99">
        <v>425.0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102611</v>
      </c>
      <c r="D28" s="99">
        <v>28482.0</v>
      </c>
      <c r="E28" s="99">
        <v>67990.0</v>
      </c>
      <c r="F28" s="99">
        <v>6139.0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28281</v>
      </c>
      <c r="D29" s="99">
        <v>27381.0</v>
      </c>
      <c r="E29" s="99">
        <v>436.0</v>
      </c>
      <c r="F29" s="99">
        <v>464.0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440595</v>
      </c>
      <c r="D31" s="99">
        <v>426584.0</v>
      </c>
      <c r="E31" s="99">
        <v>6785.0</v>
      </c>
      <c r="F31" s="99">
        <v>7226.0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38967</v>
      </c>
      <c r="D32" s="99">
        <v>27003.0</v>
      </c>
      <c r="E32" s="99">
        <v>6967.0</v>
      </c>
      <c r="F32" s="99">
        <v>4997.0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135</v>
      </c>
      <c r="C34" s="98">
        <f t="shared" si="1"/>
        <v>14830209</v>
      </c>
      <c r="D34" s="99">
        <v>1.4830209E7</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136</v>
      </c>
      <c r="C35" s="98">
        <f t="shared" si="1"/>
        <v>6264972</v>
      </c>
      <c r="D35" s="99">
        <v>6264972.0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137</v>
      </c>
      <c r="C36" s="98">
        <f t="shared" si="1"/>
        <v>5595637</v>
      </c>
      <c r="D36" s="99">
        <v>5595535.0</v>
      </c>
      <c r="E36" s="99">
        <v>0.0</v>
      </c>
      <c r="F36" s="99">
        <v>102.0</v>
      </c>
      <c r="G36" s="43"/>
      <c r="H36" s="43"/>
      <c r="I36" s="43"/>
      <c r="J36" s="43"/>
      <c r="K36" s="43"/>
      <c r="L36" s="43"/>
      <c r="M36" s="43"/>
      <c r="N36" s="43"/>
      <c r="O36" s="43"/>
      <c r="P36" s="43"/>
      <c r="Q36" s="43"/>
      <c r="R36" s="43"/>
      <c r="S36" s="43"/>
      <c r="T36" s="43"/>
      <c r="U36" s="43"/>
      <c r="V36" s="43"/>
      <c r="W36" s="43"/>
      <c r="X36" s="43"/>
      <c r="Y36" s="43"/>
      <c r="Z36" s="43"/>
    </row>
    <row r="37">
      <c r="A37" s="45" t="s">
        <v>52</v>
      </c>
      <c r="B37" s="102" t="s">
        <v>138</v>
      </c>
      <c r="C37" s="98">
        <f t="shared" si="1"/>
        <v>401670</v>
      </c>
      <c r="D37" s="99">
        <v>401670.0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1623455</v>
      </c>
      <c r="D38" s="99">
        <v>1033641.0</v>
      </c>
      <c r="E38" s="99">
        <v>145682.0</v>
      </c>
      <c r="F38" s="99">
        <v>444132.0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3">
        <f t="shared" ref="C40:F40" si="2">sum(C3:C39)</f>
        <v>35990976</v>
      </c>
      <c r="D40" s="103">
        <f t="shared" si="2"/>
        <v>33863207</v>
      </c>
      <c r="E40" s="103">
        <f t="shared" si="2"/>
        <v>698761</v>
      </c>
      <c r="F40" s="103">
        <f t="shared" si="2"/>
        <v>1429008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FOOD BANK SOUTH JERSEY</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141</v>
      </c>
      <c r="B2" s="45">
        <v>1.0</v>
      </c>
      <c r="C2" s="46" t="s">
        <v>142</v>
      </c>
      <c r="D2" s="110"/>
      <c r="E2" s="111">
        <v>8556397.0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2"/>
      <c r="E3" s="111">
        <v>4009038.0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2"/>
      <c r="E5" s="111">
        <v>1191729.0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2"/>
      <c r="E9" s="111">
        <v>1946607.0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0"/>
      <c r="E10" s="111">
        <v>182951.0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1">
        <v>8662582.0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1">
        <v>3854622.0</v>
      </c>
      <c r="E12" s="108">
        <f>D11-D12</f>
        <v>4807960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2"/>
      <c r="E13" s="111">
        <v>1599.0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2"/>
      <c r="E14" s="111">
        <v>610029.0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2"/>
      <c r="E17" s="111">
        <v>803892.0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3"/>
      <c r="E18" s="114">
        <f>sum(E2:E17)</f>
        <v>22110202</v>
      </c>
      <c r="F18" s="43"/>
      <c r="G18" s="43"/>
      <c r="H18" s="43"/>
      <c r="I18" s="43"/>
      <c r="J18" s="43"/>
      <c r="K18" s="43"/>
      <c r="L18" s="43"/>
      <c r="M18" s="43"/>
      <c r="N18" s="43"/>
      <c r="O18" s="43"/>
      <c r="P18" s="43"/>
      <c r="Q18" s="43"/>
      <c r="R18" s="43"/>
      <c r="S18" s="43"/>
      <c r="T18" s="43"/>
      <c r="U18" s="43"/>
      <c r="V18" s="43"/>
      <c r="W18" s="43"/>
      <c r="X18" s="43"/>
      <c r="Y18" s="43"/>
      <c r="Z18" s="43"/>
    </row>
    <row r="19">
      <c r="A19" s="44" t="s">
        <v>161</v>
      </c>
      <c r="B19" s="115">
        <v>17.0</v>
      </c>
      <c r="C19" s="116" t="s">
        <v>162</v>
      </c>
      <c r="D19" s="117"/>
      <c r="E19" s="111">
        <v>802886.0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163</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164</v>
      </c>
      <c r="D21" s="117"/>
      <c r="E21" s="111">
        <v>4465874.0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165</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166</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167</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168</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169</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170</v>
      </c>
      <c r="D27" s="117"/>
      <c r="E27" s="118">
        <v>803892.0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171</v>
      </c>
      <c r="D28" s="125"/>
      <c r="E28" s="126">
        <f>sum(E19:E27)</f>
        <v>6072652</v>
      </c>
      <c r="F28" s="43"/>
      <c r="G28" s="43"/>
      <c r="H28" s="43"/>
      <c r="I28" s="43"/>
      <c r="J28" s="43"/>
      <c r="K28" s="43"/>
      <c r="L28" s="43"/>
      <c r="M28" s="43"/>
      <c r="N28" s="43"/>
      <c r="O28" s="43"/>
      <c r="P28" s="43"/>
      <c r="Q28" s="43"/>
      <c r="R28" s="43"/>
      <c r="S28" s="43"/>
      <c r="T28" s="43"/>
      <c r="U28" s="43"/>
      <c r="V28" s="43"/>
      <c r="W28" s="43"/>
      <c r="X28" s="43"/>
      <c r="Y28" s="43"/>
      <c r="Z28" s="43"/>
    </row>
    <row r="29">
      <c r="A29" s="65" t="s">
        <v>172</v>
      </c>
      <c r="B29" s="127"/>
      <c r="C29" s="128" t="s">
        <v>173</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174</v>
      </c>
      <c r="D30" s="117"/>
      <c r="E30" s="111">
        <v>1.5252441E7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175</v>
      </c>
      <c r="D31" s="117"/>
      <c r="E31" s="111">
        <v>785109.0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176</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177</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178</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179</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180</v>
      </c>
      <c r="D36" s="131"/>
      <c r="E36" s="126">
        <f>sum(E30:E35)</f>
        <v>16037550</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181</v>
      </c>
      <c r="D37" s="135"/>
      <c r="E37" s="136">
        <f>E36+E28</f>
        <v>22110202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FOOD BANK SOUTH JERSEY</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182</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183</v>
      </c>
      <c r="C3" s="144" t="s">
        <v>184</v>
      </c>
      <c r="D3" s="145">
        <f>'Expenses 2022'!C40</f>
        <v>35990976</v>
      </c>
      <c r="E3" s="146"/>
      <c r="F3" s="43"/>
      <c r="G3" s="43"/>
      <c r="H3" s="43"/>
      <c r="I3" s="43"/>
      <c r="J3" s="43"/>
      <c r="K3" s="43"/>
      <c r="L3" s="43"/>
      <c r="M3" s="43"/>
      <c r="N3" s="43"/>
      <c r="O3" s="43"/>
      <c r="P3" s="43"/>
      <c r="Q3" s="43"/>
      <c r="R3" s="43"/>
      <c r="S3" s="43"/>
      <c r="T3" s="43"/>
      <c r="U3" s="43"/>
      <c r="V3" s="43"/>
      <c r="W3" s="43"/>
      <c r="X3" s="43"/>
      <c r="Y3" s="43"/>
    </row>
    <row r="4">
      <c r="A4" s="138"/>
      <c r="B4" s="49"/>
      <c r="C4" s="144" t="s">
        <v>185</v>
      </c>
      <c r="D4" s="145">
        <f>'Expenses 2022'!C31</f>
        <v>440595</v>
      </c>
      <c r="E4" s="146"/>
      <c r="F4" s="43"/>
      <c r="G4" s="43"/>
      <c r="H4" s="43"/>
      <c r="I4" s="43"/>
      <c r="J4" s="43"/>
      <c r="K4" s="43"/>
      <c r="L4" s="43"/>
      <c r="M4" s="43"/>
      <c r="N4" s="43"/>
      <c r="O4" s="43"/>
      <c r="P4" s="43"/>
      <c r="Q4" s="43"/>
      <c r="R4" s="43"/>
      <c r="S4" s="43"/>
      <c r="T4" s="43"/>
      <c r="U4" s="43"/>
      <c r="V4" s="43"/>
      <c r="W4" s="43"/>
      <c r="X4" s="43"/>
      <c r="Y4" s="43"/>
    </row>
    <row r="5">
      <c r="A5" s="138"/>
      <c r="B5" s="49"/>
      <c r="C5" s="144" t="s">
        <v>186</v>
      </c>
      <c r="D5" s="145">
        <f>D3-D4</f>
        <v>35550381</v>
      </c>
      <c r="E5" s="146"/>
      <c r="F5" s="43"/>
      <c r="G5" s="43"/>
      <c r="H5" s="43"/>
      <c r="I5" s="43"/>
      <c r="J5" s="43"/>
      <c r="K5" s="43"/>
      <c r="L5" s="43"/>
      <c r="M5" s="43"/>
      <c r="N5" s="43"/>
      <c r="O5" s="43"/>
      <c r="P5" s="43"/>
      <c r="Q5" s="43"/>
      <c r="R5" s="43"/>
      <c r="S5" s="43"/>
      <c r="T5" s="43"/>
      <c r="U5" s="43"/>
      <c r="V5" s="43"/>
      <c r="W5" s="43"/>
      <c r="X5" s="43"/>
      <c r="Y5" s="43"/>
    </row>
    <row r="6">
      <c r="A6" s="138"/>
      <c r="B6" s="49"/>
      <c r="C6" s="144" t="s">
        <v>187</v>
      </c>
      <c r="D6" s="145">
        <f>D5/12</f>
        <v>2962531.75</v>
      </c>
      <c r="E6" s="146"/>
      <c r="F6" s="43"/>
      <c r="G6" s="43"/>
      <c r="H6" s="43"/>
      <c r="I6" s="43"/>
      <c r="J6" s="43"/>
      <c r="K6" s="43"/>
      <c r="L6" s="43"/>
      <c r="M6" s="43"/>
      <c r="N6" s="43"/>
      <c r="O6" s="43"/>
      <c r="P6" s="43"/>
      <c r="Q6" s="43"/>
      <c r="R6" s="43"/>
      <c r="S6" s="43"/>
      <c r="T6" s="43"/>
      <c r="U6" s="43"/>
      <c r="V6" s="43"/>
      <c r="W6" s="43"/>
      <c r="X6" s="43"/>
      <c r="Y6" s="43"/>
    </row>
    <row r="7">
      <c r="A7" s="138"/>
      <c r="B7" s="49"/>
      <c r="C7" s="144" t="s">
        <v>188</v>
      </c>
      <c r="D7" s="75">
        <f>'Balance Sheet 2022'!E2+'Balance Sheet 2022'!E3</f>
        <v>12565435</v>
      </c>
      <c r="E7" s="146"/>
      <c r="F7" s="43"/>
      <c r="G7" s="43"/>
      <c r="H7" s="43"/>
      <c r="I7" s="43"/>
      <c r="J7" s="43"/>
      <c r="K7" s="43"/>
      <c r="L7" s="43"/>
      <c r="M7" s="43"/>
      <c r="N7" s="43"/>
      <c r="O7" s="43"/>
      <c r="P7" s="43"/>
      <c r="Q7" s="43"/>
      <c r="R7" s="43"/>
      <c r="S7" s="43"/>
      <c r="T7" s="43"/>
      <c r="U7" s="43"/>
      <c r="V7" s="43"/>
      <c r="W7" s="43"/>
      <c r="X7" s="43"/>
      <c r="Y7" s="43"/>
    </row>
    <row r="8">
      <c r="A8" s="138"/>
      <c r="B8" s="49"/>
      <c r="C8" s="147" t="s">
        <v>182</v>
      </c>
      <c r="D8" s="148">
        <f>D7/D6</f>
        <v>4.24145159</v>
      </c>
      <c r="E8" s="149" t="s">
        <v>189</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190</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191</v>
      </c>
      <c r="C11" s="144" t="s">
        <v>192</v>
      </c>
      <c r="D11" s="75">
        <f>'Balance Sheet 2022'!E30</f>
        <v>15252441</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193</v>
      </c>
      <c r="D12" s="75">
        <f>'Expenses 2022'!C40</f>
        <v>35990976</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194</v>
      </c>
      <c r="D13" s="145">
        <f>D12/12</f>
        <v>2999248</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190</v>
      </c>
      <c r="D14" s="148">
        <f>D11/D13</f>
        <v>5.085421746</v>
      </c>
      <c r="E14" s="149" t="s">
        <v>189</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195</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196</v>
      </c>
      <c r="C17" s="144" t="s">
        <v>197</v>
      </c>
      <c r="D17" s="75">
        <f>sum('Balance Sheet 2022'!E13:E15)</f>
        <v>611628</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193</v>
      </c>
      <c r="D18" s="75">
        <f>'Expenses 2022'!C40</f>
        <v>35990976</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194</v>
      </c>
      <c r="D19" s="145">
        <f>D18/12</f>
        <v>2999248</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198</v>
      </c>
      <c r="D20" s="148">
        <f>D17/D19</f>
        <v>0.2039271177</v>
      </c>
      <c r="E20" s="149" t="s">
        <v>189</v>
      </c>
      <c r="F20" s="43"/>
      <c r="G20" s="43"/>
      <c r="H20" s="43"/>
      <c r="I20" s="43"/>
      <c r="J20" s="43"/>
      <c r="K20" s="43"/>
      <c r="L20" s="43"/>
      <c r="M20" s="43"/>
      <c r="N20" s="43"/>
      <c r="O20" s="43"/>
      <c r="P20" s="43"/>
      <c r="Q20" s="43"/>
      <c r="R20" s="43"/>
      <c r="S20" s="43"/>
      <c r="T20" s="43"/>
      <c r="U20" s="43"/>
      <c r="V20" s="43"/>
      <c r="W20" s="43"/>
      <c r="X20" s="43"/>
      <c r="Y20" s="43"/>
    </row>
    <row r="21">
      <c r="A21" s="138"/>
      <c r="B21" s="49"/>
      <c r="C21" s="153" t="s">
        <v>199</v>
      </c>
      <c r="D21" s="154">
        <f>D20+D8</f>
        <v>4.445378707</v>
      </c>
      <c r="E21" s="155" t="s">
        <v>189</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200</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201</v>
      </c>
      <c r="C24" s="159"/>
      <c r="D24" s="160">
        <f>max('Revenues 2022'!E2:E7,'Revenues 2022'!F10:F15)</f>
        <v>20644817</v>
      </c>
      <c r="E24" s="161" t="s">
        <v>202</v>
      </c>
      <c r="F24" s="43"/>
      <c r="G24" s="43"/>
      <c r="H24" s="43"/>
      <c r="I24" s="43"/>
      <c r="J24" s="43"/>
      <c r="K24" s="43"/>
      <c r="L24" s="43"/>
      <c r="M24" s="43"/>
      <c r="N24" s="43"/>
      <c r="O24" s="43"/>
      <c r="P24" s="43"/>
      <c r="Q24" s="43"/>
      <c r="R24" s="43"/>
      <c r="S24" s="43"/>
      <c r="T24" s="43"/>
      <c r="U24" s="43"/>
      <c r="V24" s="43"/>
      <c r="W24" s="43"/>
      <c r="X24" s="43"/>
      <c r="Y24" s="43"/>
    </row>
    <row r="25">
      <c r="A25" s="138"/>
      <c r="B25" s="49"/>
      <c r="C25" s="144" t="s">
        <v>203</v>
      </c>
      <c r="D25" s="145">
        <f>'Revenues 2022'!F44</f>
        <v>36941915</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200</v>
      </c>
      <c r="D26" s="162">
        <f>D24/D25</f>
        <v>0.5588453387</v>
      </c>
      <c r="E26" s="149" t="s">
        <v>204</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205</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206</v>
      </c>
      <c r="C29" s="144" t="s">
        <v>207</v>
      </c>
      <c r="D29" s="75">
        <f>SUM('Expenses 2022'!C7:C9)</f>
        <v>4504933</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208</v>
      </c>
      <c r="D30" s="75">
        <f>SUM('Expenses 2022'!C10:C12)</f>
        <v>1171651</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209</v>
      </c>
      <c r="D31" s="75">
        <f>sum(D29:D30)</f>
        <v>5676584</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184</v>
      </c>
      <c r="D32" s="75">
        <f>'Expenses 2022'!C40</f>
        <v>35990976</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210</v>
      </c>
      <c r="D33" s="162">
        <f>D31/D32</f>
        <v>0.1577224246</v>
      </c>
      <c r="E33" s="149" t="s">
        <v>211</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212</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213</v>
      </c>
      <c r="C36" s="144" t="s">
        <v>214</v>
      </c>
      <c r="D36" s="75">
        <f>SUM('Expenses 2022'!C10:C11)</f>
        <v>760656</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207</v>
      </c>
      <c r="D37" s="75">
        <f>SUM('Expenses 2022'!C7:C9)</f>
        <v>4504933</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212</v>
      </c>
      <c r="D38" s="162">
        <f>D36/D37</f>
        <v>0.16884957</v>
      </c>
      <c r="E38" s="149" t="s">
        <v>215</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216</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217</v>
      </c>
      <c r="C41" s="147" t="s">
        <v>218</v>
      </c>
      <c r="D41" s="75">
        <f>'Expenses 2022'!D40</f>
        <v>33863207</v>
      </c>
      <c r="E41" s="164">
        <f t="shared" ref="E41:E44" si="1">D41/$D$44</f>
        <v>0.9408804863</v>
      </c>
      <c r="F41" s="43"/>
      <c r="G41" s="43"/>
      <c r="H41" s="43"/>
      <c r="I41" s="43"/>
      <c r="J41" s="43"/>
      <c r="K41" s="43"/>
      <c r="L41" s="43"/>
      <c r="M41" s="43"/>
      <c r="N41" s="43"/>
      <c r="O41" s="43"/>
      <c r="P41" s="43"/>
      <c r="Q41" s="43"/>
      <c r="R41" s="43"/>
      <c r="S41" s="43"/>
      <c r="T41" s="43"/>
      <c r="U41" s="43"/>
      <c r="V41" s="43"/>
      <c r="W41" s="43"/>
      <c r="X41" s="43"/>
      <c r="Y41" s="43"/>
    </row>
    <row r="42">
      <c r="A42" s="138"/>
      <c r="B42" s="49"/>
      <c r="C42" s="147" t="s">
        <v>219</v>
      </c>
      <c r="D42" s="145">
        <f>'Expenses 2022'!E40</f>
        <v>698761</v>
      </c>
      <c r="E42" s="164">
        <f t="shared" si="1"/>
        <v>0.01941489444</v>
      </c>
      <c r="F42" s="43"/>
      <c r="G42" s="43"/>
      <c r="H42" s="43"/>
      <c r="I42" s="43"/>
      <c r="J42" s="43"/>
      <c r="K42" s="43"/>
      <c r="L42" s="43"/>
      <c r="M42" s="43"/>
      <c r="N42" s="43"/>
      <c r="O42" s="43"/>
      <c r="P42" s="43"/>
      <c r="Q42" s="43"/>
      <c r="R42" s="43"/>
      <c r="S42" s="43"/>
      <c r="T42" s="43"/>
      <c r="U42" s="43"/>
      <c r="V42" s="43"/>
      <c r="W42" s="43"/>
      <c r="X42" s="43"/>
      <c r="Y42" s="43"/>
    </row>
    <row r="43">
      <c r="A43" s="138"/>
      <c r="B43" s="49"/>
      <c r="C43" s="147" t="s">
        <v>220</v>
      </c>
      <c r="D43" s="145">
        <f>'Expenses 2022'!F40</f>
        <v>1429008</v>
      </c>
      <c r="E43" s="164">
        <f t="shared" si="1"/>
        <v>0.03970461929</v>
      </c>
      <c r="F43" s="43"/>
      <c r="G43" s="43"/>
      <c r="H43" s="43"/>
      <c r="I43" s="43"/>
      <c r="J43" s="43"/>
      <c r="K43" s="43"/>
      <c r="L43" s="43"/>
      <c r="M43" s="43"/>
      <c r="N43" s="43"/>
      <c r="O43" s="43"/>
      <c r="P43" s="43"/>
      <c r="Q43" s="43"/>
      <c r="R43" s="43"/>
      <c r="S43" s="43"/>
      <c r="T43" s="43"/>
      <c r="U43" s="43"/>
      <c r="V43" s="43"/>
      <c r="W43" s="43"/>
      <c r="X43" s="43"/>
      <c r="Y43" s="43"/>
    </row>
    <row r="44">
      <c r="A44" s="138"/>
      <c r="B44" s="49"/>
      <c r="C44" s="144" t="s">
        <v>184</v>
      </c>
      <c r="D44" s="145">
        <f>sum(D41:D43)</f>
        <v>35990976</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221</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222</v>
      </c>
      <c r="C47" s="144" t="s">
        <v>223</v>
      </c>
      <c r="D47" s="145">
        <f>'Revenues 2022'!F9</f>
        <v>36024640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224</v>
      </c>
      <c r="D48" s="145">
        <f>'Expenses 2022'!F40</f>
        <v>1429008</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225</v>
      </c>
      <c r="D49" s="165">
        <f>D47/D48</f>
        <v>25.20954396</v>
      </c>
      <c r="E49" s="149" t="s">
        <v>226</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227</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228</v>
      </c>
      <c r="C52" s="144" t="s">
        <v>229</v>
      </c>
      <c r="D52" s="145">
        <f>sum('Balance Sheet 2022'!E2:E10)</f>
        <v>15886722</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230</v>
      </c>
      <c r="D53" s="145">
        <f>sum('Balance Sheet 2022'!E19:E22)</f>
        <v>5268760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231</v>
      </c>
      <c r="D54" s="167">
        <f>D52/D53</f>
        <v>3.015267729</v>
      </c>
      <c r="E54" s="149" t="s">
        <v>232</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233</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234</v>
      </c>
      <c r="C57" s="144" t="s">
        <v>235</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236</v>
      </c>
      <c r="D58" s="145">
        <f>'Balance Sheet 2022'!E18</f>
        <v>22110202</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237</v>
      </c>
      <c r="D59" s="168">
        <f>D57/D58</f>
        <v>0</v>
      </c>
      <c r="E59" s="149" t="s">
        <v>238</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FOOD BANK SOUTH JERSEY</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808618.0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2.3763866E7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2.2827477E7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2.3895066E7</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47399961</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653735.0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653735</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285059.0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329732.0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70866.0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258866</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97</v>
      </c>
      <c r="D39" s="74"/>
      <c r="E39" s="48">
        <v>12714.0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12714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48610335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FOOD BANK SOUTH JERSEY</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5022</v>
      </c>
      <c r="D3" s="99">
        <v>5022.0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5458132</v>
      </c>
      <c r="D9" s="99">
        <v>4117843.0</v>
      </c>
      <c r="E9" s="99">
        <v>452217.0</v>
      </c>
      <c r="F9" s="99">
        <v>888072.0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149326</v>
      </c>
      <c r="D10" s="99">
        <v>82187.0</v>
      </c>
      <c r="E10" s="99">
        <v>47817.0</v>
      </c>
      <c r="F10" s="99">
        <v>19322.0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737625</v>
      </c>
      <c r="D11" s="99">
        <v>574225.0</v>
      </c>
      <c r="E11" s="99">
        <v>70987.0</v>
      </c>
      <c r="F11" s="99">
        <v>92413.0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514004</v>
      </c>
      <c r="D12" s="99">
        <v>391136.0</v>
      </c>
      <c r="E12" s="99">
        <v>39066.0</v>
      </c>
      <c r="F12" s="99">
        <v>83802.0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214360</v>
      </c>
      <c r="D21" s="99">
        <v>14819.0</v>
      </c>
      <c r="E21" s="99">
        <v>13503.0</v>
      </c>
      <c r="F21" s="99">
        <v>186038.0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518732</v>
      </c>
      <c r="D22" s="99">
        <v>349324.0</v>
      </c>
      <c r="E22" s="99">
        <v>86986.0</v>
      </c>
      <c r="F22" s="99">
        <v>82422.0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518555</v>
      </c>
      <c r="D25" s="99">
        <v>504392.0</v>
      </c>
      <c r="E25" s="99">
        <v>6166.0</v>
      </c>
      <c r="F25" s="99">
        <v>7997.0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52843</v>
      </c>
      <c r="D26" s="99">
        <v>47297.0</v>
      </c>
      <c r="E26" s="99">
        <v>5145.0</v>
      </c>
      <c r="F26" s="99">
        <v>401.0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151720</v>
      </c>
      <c r="D28" s="99">
        <v>49490.0</v>
      </c>
      <c r="E28" s="99">
        <v>81612.0</v>
      </c>
      <c r="F28" s="99">
        <v>20618.0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524820</v>
      </c>
      <c r="D31" s="99">
        <v>508167.0</v>
      </c>
      <c r="E31" s="99">
        <v>7243.0</v>
      </c>
      <c r="F31" s="99">
        <v>9410.0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56335</v>
      </c>
      <c r="D32" s="99">
        <v>38859.0</v>
      </c>
      <c r="E32" s="99">
        <v>9187.0</v>
      </c>
      <c r="F32" s="99">
        <v>8289.0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135</v>
      </c>
      <c r="C34" s="98">
        <f t="shared" si="1"/>
        <v>18040648</v>
      </c>
      <c r="D34" s="99">
        <v>1.8040648E7</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137</v>
      </c>
      <c r="C35" s="98">
        <f t="shared" si="1"/>
        <v>9370135</v>
      </c>
      <c r="D35" s="99">
        <v>9370135.0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136</v>
      </c>
      <c r="C36" s="98">
        <f t="shared" si="1"/>
        <v>5921785</v>
      </c>
      <c r="D36" s="99">
        <v>5921785.0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240</v>
      </c>
      <c r="C37" s="98">
        <f t="shared" si="1"/>
        <v>452242</v>
      </c>
      <c r="D37" s="99">
        <v>424270.0</v>
      </c>
      <c r="E37" s="99">
        <v>10328.0</v>
      </c>
      <c r="F37" s="99">
        <v>17644.0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1650205</v>
      </c>
      <c r="D38" s="99">
        <v>961664.0</v>
      </c>
      <c r="E38" s="99">
        <v>208024.0</v>
      </c>
      <c r="F38" s="99">
        <v>480517.0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3">
        <f t="shared" ref="C40:F40" si="2">sum(C3:C39)</f>
        <v>44336489</v>
      </c>
      <c r="D40" s="103">
        <f t="shared" si="2"/>
        <v>41401263</v>
      </c>
      <c r="E40" s="103">
        <f t="shared" si="2"/>
        <v>1038281</v>
      </c>
      <c r="F40" s="103">
        <f t="shared" si="2"/>
        <v>1896945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FOOD BANK SOUTH JERSEY</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141</v>
      </c>
      <c r="B2" s="45">
        <v>1.0</v>
      </c>
      <c r="C2" s="46" t="s">
        <v>142</v>
      </c>
      <c r="D2" s="110"/>
      <c r="E2" s="111">
        <v>5133180.0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2"/>
      <c r="E3" s="111">
        <v>5585095.0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2"/>
      <c r="E5" s="111">
        <v>569399.0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2"/>
      <c r="E9" s="111">
        <v>2397081.0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0"/>
      <c r="E10" s="111">
        <v>279132.0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1">
        <v>1.2517515E7</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1">
        <v>4336047.0</v>
      </c>
      <c r="E12" s="108">
        <f>D11-D12</f>
        <v>8181468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2"/>
      <c r="E14" s="111">
        <v>870799.0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2"/>
      <c r="E17" s="111">
        <v>925257.0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3"/>
      <c r="E18" s="114">
        <f>sum(E2:E17)</f>
        <v>23941411</v>
      </c>
      <c r="F18" s="43"/>
      <c r="G18" s="43"/>
      <c r="H18" s="43"/>
      <c r="I18" s="43"/>
      <c r="J18" s="43"/>
      <c r="K18" s="43"/>
      <c r="L18" s="43"/>
      <c r="M18" s="43"/>
      <c r="N18" s="43"/>
      <c r="O18" s="43"/>
      <c r="P18" s="43"/>
      <c r="Q18" s="43"/>
      <c r="R18" s="43"/>
      <c r="S18" s="43"/>
      <c r="T18" s="43"/>
      <c r="U18" s="43"/>
      <c r="V18" s="43"/>
      <c r="W18" s="43"/>
      <c r="X18" s="43"/>
      <c r="Y18" s="43"/>
      <c r="Z18" s="43"/>
    </row>
    <row r="19">
      <c r="A19" s="44" t="s">
        <v>161</v>
      </c>
      <c r="B19" s="115">
        <v>17.0</v>
      </c>
      <c r="C19" s="116" t="s">
        <v>162</v>
      </c>
      <c r="D19" s="117"/>
      <c r="E19" s="111">
        <v>1108913.0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163</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164</v>
      </c>
      <c r="D21" s="117"/>
      <c r="E21" s="111">
        <v>1436711.0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165</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166</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167</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168</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169</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170</v>
      </c>
      <c r="D27" s="117"/>
      <c r="E27" s="118">
        <v>925257.0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171</v>
      </c>
      <c r="D28" s="125"/>
      <c r="E28" s="126">
        <f>sum(E19:E27)</f>
        <v>3470881</v>
      </c>
      <c r="F28" s="43"/>
      <c r="G28" s="43"/>
      <c r="H28" s="43"/>
      <c r="I28" s="43"/>
      <c r="J28" s="43"/>
      <c r="K28" s="43"/>
      <c r="L28" s="43"/>
      <c r="M28" s="43"/>
      <c r="N28" s="43"/>
      <c r="O28" s="43"/>
      <c r="P28" s="43"/>
      <c r="Q28" s="43"/>
      <c r="R28" s="43"/>
      <c r="S28" s="43"/>
      <c r="T28" s="43"/>
      <c r="U28" s="43"/>
      <c r="V28" s="43"/>
      <c r="W28" s="43"/>
      <c r="X28" s="43"/>
      <c r="Y28" s="43"/>
      <c r="Z28" s="43"/>
    </row>
    <row r="29">
      <c r="A29" s="65" t="s">
        <v>172</v>
      </c>
      <c r="B29" s="127"/>
      <c r="C29" s="128" t="s">
        <v>173</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174</v>
      </c>
      <c r="D30" s="117"/>
      <c r="E30" s="111">
        <v>1.9879071E7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175</v>
      </c>
      <c r="D31" s="117"/>
      <c r="E31" s="111">
        <v>591459.0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176</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177</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178</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179</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180</v>
      </c>
      <c r="D36" s="131"/>
      <c r="E36" s="126">
        <f>sum(E30:E35)</f>
        <v>20470530</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181</v>
      </c>
      <c r="D37" s="135"/>
      <c r="E37" s="136">
        <f>E36+E28</f>
        <v>23941411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