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<sst xmlns="http://schemas.openxmlformats.org/spreadsheetml/2006/main" count="863" uniqueCount="249">
  <si>
    <t>METRO CARING</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</si>
  <si>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</si>
  <si>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</si>
  <si>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</si>
  <si>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</si>
  <si>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</si>
  <si>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</si>
  <si>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</si>
  <si>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</si>
  <si>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</si>
  <si>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</si>
  <si>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</si>
  <si>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</si>
  <si>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</si>
  <si>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</si>
  <si>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</si>
  <si>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</si>
  <si>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</si>
  <si>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</si>
  <si>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</si>
  <si>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</si>
  <si>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</si>
  <si>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</si>
  <si>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</si>
  <si>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</si>
  <si>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</si>
  <si>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</si>
  <si>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</si>
  <si>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</si>
  <si>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</si>
  <si>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</si>
  <si>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</si>
  <si>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</si>
  <si>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</si>
  <si>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</si>
  <si>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</si>
  <si>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</si>
  <si>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</si>
  <si>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</si>
  <si>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</si>
  <si>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</si>
  <si>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</si>
  <si>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</si>
  <si>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</si>
  <si>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</si>
  <si>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</si>
  <si>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</si>
  <si>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</si>
  <si>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</si>
  <si>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</si>
  <si>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</si>
  <si>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</si>
  <si>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</si>
  <si>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</si>
  <si>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</si>
  <si>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</si>
  <si>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</si>
  <si>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</si>
  <si>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</si>
  <si>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</si>
  <si>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</si>
  <si>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</si>
  <si>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</si>
  <si>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</si>
  <si>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</si>
  <si>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</si>
  <si>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</si>
  <si>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</si>
  <si>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</si>
  <si>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</si>
  <si>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</si>
  <si>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</si>
  <si>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</si>
  <si>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</si>
  <si>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</si>
  <si>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</si>
  <si>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</si>
  <si>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</si>
  <si>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</si>
  <si>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</si>
  <si>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</si>
  <si>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</si>
  <si>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</si>
  <si>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</si>
  <si>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</si>
  <si>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</si>
  <si>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</si>
  <si>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</si>
  <si>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</si>
  <si>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</si>
  <si>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</si>
  <si>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</si>
  <si>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</si>
  <si>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</si>
  <si>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</si>
  <si>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</si>
  <si>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</si>
  <si>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</si>
  <si>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</si>
  <si>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</si>
  <si>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</si>
  <si>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</si>
  <si>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</si>
  <si>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</si>
  <si>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</si>
  <si>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</si>
  <si>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</si>
  <si>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</si>
  <si>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</si>
  <si>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</si>
  <si>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</si>
  <si>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</si>
  <si>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</si>
  <si>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</si>
  <si>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</si>
  <si>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</si>
  <si>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</si>
  <si>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</si>
  <si>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</si>
  <si>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</si>
  <si>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</si>
  <si>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</si>
  <si>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</si>
  <si>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</si>
  <si>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</si>
  <si>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</si>
  <si>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</si>
  <si>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</si>
  <si>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</si>
  <si>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</si>
  <si>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</si>
  <si>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</si>
  <si>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</si>
  <si>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Community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</si>
  <si>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</si>
  <si>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</si>
  <si>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</si>
  <si>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</si>
  <si>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</si>
  <si>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</si>
  <si>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</si>
  <si>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</si>
  <si>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</si>
  <si>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</si>
  <si>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</si>
  <si>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</si>
  <si>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</si>
  <si>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</si>
  <si>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</si>
  <si>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</si>
  <si>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</si>
  <si>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</si>
  <si>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</si>
  <si>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</si>
  <si>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</si>
  <si>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</si>
  <si>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</si>
  <si>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</si>
  <si>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</si>
  <si>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</si>
  <si>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</si>
  <si>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</si>
  <si>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</si>
  <si>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</si>
  <si>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</si>
  <si>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</si>
  <si>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</si>
  <si>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</si>
  <si>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</si>
  <si>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</si>
  <si>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</si>
  <si>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</si>
  <si>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</si>
  <si>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</si>
  <si>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</si>
  <si>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</si>
  <si>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</si>
  <si>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</si>
  <si>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</si>
  <si>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</si>
  <si>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</si>
  <si>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</si>
  <si>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</si>
  <si>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</si>
  <si>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</si>
  <si>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</si>
  <si>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</si>
  <si>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</si>
  <si>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</si>
  <si>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</si>
  <si>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</si>
  <si>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</si>
  <si>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</si>
  <si>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</si>
  <si>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</si>
  <si>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</si>
  <si>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</si>
  <si>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</si>
  <si>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</si>
  <si>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</si>
  <si>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</si>
  <si>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</si>
  <si>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</si>
  <si>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</si>
  <si>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</si>
  <si>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</si>
  <si>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</si>
  <si>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</si>
  <si>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</si>
  <si>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</si>
  <si>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</si>
  <si>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</si>
  <si>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</si>
  <si>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</si>
  <si>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</si>
  <si>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</si>
  <si>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</si>
  <si>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</si>
  <si>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</si>
  <si>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</si>
  <si>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</si>
  <si>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</si>
  <si>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</si>
  <si>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</si>
  <si>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</si>
  <si>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</si>
  <si>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</si>
  <si>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</si>
  <si>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</si>
  <si>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</si>
  <si>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</si>
  <si>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</si>
  <si>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</si>
  <si>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</si>
  <si>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</si>
  <si>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DCFAC partnership expenditures</t>
  </si>
  <si>
    <t>Staff recruitment and development</t>
  </si>
  <si>
    <t>Misc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</si>
  <si>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</si>
  <si>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</si>
  <si>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DCFAC PARTNERSHIP</t>
  </si>
  <si>
    <t>COMMUNITY SERVICES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</si>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</sst>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METRO CARING</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2023'!C40</f>
        <v>13970344</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2023'!C31</f>
        <v>159994</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13810350</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1150862.5</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2023'!E2+'Balance Sheet 2023'!E3</f>
        <v>2269657</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1.972135681</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2023'!E30</f>
        <v>9414339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2023'!C40</f>
        <v>13970344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1164195.333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8.08656308</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2023'!E13:E15)</f>
        <v>2782661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2023'!C40</f>
        <v>13970344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1164195.333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2.390201129</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4.36233681</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2023'!E2:E7,'Revenues 2023'!F10:F15)</f>
        <v>13154841</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2023'!F44</f>
        <v>14790904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0.8893872207</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2023'!C7:C9)</f>
        <v>2676892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2023'!C10:C12)</f>
        <v>380387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3057279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2023'!C40</f>
        <v>13970344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0.2188406384</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2023'!C10:C11)</f>
        <v>182358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2023'!C7:C9)</f>
        <v>2676892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0.06812303223</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238</v>
      </c>
      <c r="D41" s="75">
        <f>'Expenses 2023'!D40</f>
        <v>11722817</v>
      </c>
      <c r="E41" s="164">
        <f t="shared" ref="E41:E44" si="1">D41/$D$44</f>
        <v>0.8391215707</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2023'!E40</f>
        <v>1728603</v>
      </c>
      <c r="E42" s="164">
        <f t="shared" si="1"/>
        <v>0.1237337463</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2023'!F40</f>
        <v>518924</v>
      </c>
      <c r="E43" s="164">
        <f t="shared" si="1"/>
        <v>0.03714468305</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13970344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2023'!F9</f>
        <v>14612193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2023'!F40</f>
        <v>518924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28.15863787</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2023'!E2:E10)</f>
        <v>3359401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2023'!E19:E22)</f>
        <v>376456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8.923754702</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2023'!E18</f>
        <v>10609473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METRO CARING</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105697.0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2438169.0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1.450848E7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7119357.0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17052346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75657.0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334658.0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334658.0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23350.0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44446.0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-21096</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25726.0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25726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17132633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METRO CARING</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7822468</v>
      </c>
      <c r="D4" s="99">
        <v>7822468.0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510936</v>
      </c>
      <c r="D7" s="99">
        <v>0.0</v>
      </c>
      <c r="E7" s="99">
        <v>510936.0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2209907</v>
      </c>
      <c r="D9" s="99">
        <v>1361631.0</v>
      </c>
      <c r="E9" s="99">
        <v>440497.0</v>
      </c>
      <c r="F9" s="99">
        <v>407779.0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105418</v>
      </c>
      <c r="D10" s="99">
        <v>62906.0</v>
      </c>
      <c r="E10" s="99">
        <v>23673.0</v>
      </c>
      <c r="F10" s="99">
        <v>18839.0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219824</v>
      </c>
      <c r="D11" s="99">
        <v>124133.0</v>
      </c>
      <c r="E11" s="99">
        <v>58516.0</v>
      </c>
      <c r="F11" s="99">
        <v>37175.0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233641</v>
      </c>
      <c r="D12" s="99">
        <v>118786.0</v>
      </c>
      <c r="E12" s="99">
        <v>79281.0</v>
      </c>
      <c r="F12" s="99">
        <v>35574.0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6688</v>
      </c>
      <c r="D15" s="99">
        <v>6300.0</v>
      </c>
      <c r="E15" s="99">
        <v>388.0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40190</v>
      </c>
      <c r="D16" s="99">
        <v>0.0</v>
      </c>
      <c r="E16" s="99">
        <v>40190.0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16882</v>
      </c>
      <c r="D19" s="99">
        <v>11008.0</v>
      </c>
      <c r="E19" s="99">
        <v>4430.0</v>
      </c>
      <c r="F19" s="99">
        <v>1444.0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529860</v>
      </c>
      <c r="D20" s="99">
        <v>294040.0</v>
      </c>
      <c r="E20" s="99">
        <v>218289.0</v>
      </c>
      <c r="F20" s="99">
        <v>17531.0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25362</v>
      </c>
      <c r="D21" s="99">
        <v>16791.0</v>
      </c>
      <c r="E21" s="99">
        <v>6464.0</v>
      </c>
      <c r="F21" s="99">
        <v>2107.0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254926</v>
      </c>
      <c r="D22" s="99">
        <v>185328.0</v>
      </c>
      <c r="E22" s="99">
        <v>55590.0</v>
      </c>
      <c r="F22" s="99">
        <v>14008.0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148989</v>
      </c>
      <c r="D23" s="99">
        <v>94333.0</v>
      </c>
      <c r="E23" s="99">
        <v>42390.0</v>
      </c>
      <c r="F23" s="99">
        <v>12266.0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200156</v>
      </c>
      <c r="D25" s="99">
        <v>137916.0</v>
      </c>
      <c r="E25" s="99">
        <v>53015.0</v>
      </c>
      <c r="F25" s="99">
        <v>9225.0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18453</v>
      </c>
      <c r="D26" s="99">
        <v>18028.0</v>
      </c>
      <c r="E26" s="99">
        <v>367.0</v>
      </c>
      <c r="F26" s="99">
        <v>58.0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43176</v>
      </c>
      <c r="D28" s="99">
        <v>36457.0</v>
      </c>
      <c r="E28" s="99">
        <v>5147.0</v>
      </c>
      <c r="F28" s="99">
        <v>1572.0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182572</v>
      </c>
      <c r="D31" s="99">
        <v>126012.0</v>
      </c>
      <c r="E31" s="99">
        <v>42256.0</v>
      </c>
      <c r="F31" s="99">
        <v>14304.0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23587</v>
      </c>
      <c r="D32" s="99">
        <v>15381.0</v>
      </c>
      <c r="E32" s="99">
        <v>6189.0</v>
      </c>
      <c r="F32" s="99">
        <v>2017.0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240</v>
      </c>
      <c r="C34" s="98">
        <f t="shared" si="1"/>
        <v>132357</v>
      </c>
      <c r="D34" s="99">
        <v>54780.0</v>
      </c>
      <c r="E34" s="99">
        <v>77577.0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16659</v>
      </c>
      <c r="D35" s="99">
        <v>0.0</v>
      </c>
      <c r="E35" s="99">
        <v>12877.0</v>
      </c>
      <c r="F35" s="99">
        <v>3782.0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55321</v>
      </c>
      <c r="D38" s="99">
        <v>44126.0</v>
      </c>
      <c r="E38" s="99">
        <v>11195.0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12797372</v>
      </c>
      <c r="D40" s="103">
        <f t="shared" si="2"/>
        <v>10530424</v>
      </c>
      <c r="E40" s="103">
        <f t="shared" si="2"/>
        <v>1689267</v>
      </c>
      <c r="F40" s="103">
        <f t="shared" si="2"/>
        <v>577681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METRO CARING</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358489.0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1071583.0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6007666.0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160715.0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387621.0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6044852.0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1777178.0</v>
      </c>
      <c r="E12" s="108">
        <f>D11-D12</f>
        <v>4267674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2668090.0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25347.0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14947185</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294806.0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26751.0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321557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8648566.0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5977062.0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14625628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14947185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METRO CARING</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2024'!C40</f>
        <v>12797372</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2024'!C31</f>
        <v>182572</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12614800</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1051233.333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2024'!E2+'Balance Sheet 2024'!E3</f>
        <v>1430072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1.360375432</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2024'!E30</f>
        <v>8648566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2024'!C40</f>
        <v>12797372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1066447.667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8.109695647</v>
      </c>
      <c r="E14" s="149" t="s">
        <v>184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2024'!E13:E15)</f>
        <v>2668090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2024'!C40</f>
        <v>12797372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1066447.667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2.501848036</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3.862223468</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2024'!E2:E7,'Revenues 2024'!F10:F15)</f>
        <v>14508480</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2024'!F44</f>
        <v>17132633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0.8468330583</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2024'!C7:C9)</f>
        <v>2720843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2024'!C10:C12)</f>
        <v>558883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3279726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2024'!C40</f>
        <v>12797372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0.2562812115</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2024'!C10:C11)</f>
        <v>325242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2024'!C7:C9)</f>
        <v>2720843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0.119537217</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242</v>
      </c>
      <c r="D41" s="75">
        <f>'Expenses 2024'!D40</f>
        <v>10530424</v>
      </c>
      <c r="E41" s="164">
        <f t="shared" ref="E41:E44" si="1">D41/$D$44</f>
        <v>0.8228583181</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2024'!E40</f>
        <v>1689267</v>
      </c>
      <c r="E42" s="164">
        <f t="shared" si="1"/>
        <v>0.1320010858</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2024'!F40</f>
        <v>577681</v>
      </c>
      <c r="E43" s="164">
        <f t="shared" si="1"/>
        <v>0.04514059605</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12797372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2024'!F9</f>
        <v>17052346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2024'!F40</f>
        <v>577681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29.51862014</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2024'!E2:E10)</f>
        <v>7986074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2024'!E19:E22)</f>
        <v>294806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27.08925191</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2024'!E18</f>
        <v>14947185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METRO CARING</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177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178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177</v>
      </c>
      <c r="D5" s="176">
        <f>'Ratios 2022'!D8</f>
        <v>1.338957276</v>
      </c>
      <c r="E5" s="176">
        <f>'Ratios 2023'!D8</f>
        <v>1.972135681</v>
      </c>
      <c r="F5" s="176">
        <f>'Ratios 2024'!D8</f>
        <v>1.360375432</v>
      </c>
      <c r="G5" s="176">
        <f>average(D5:F5)</f>
        <v>1.55715613</v>
      </c>
      <c r="H5" s="149" t="s">
        <v>184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186</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185</v>
      </c>
      <c r="D10" s="148">
        <f>'Ratios 2022'!D14</f>
        <v>8.066567342</v>
      </c>
      <c r="E10" s="148">
        <f>'Ratios 2023'!D14</f>
        <v>8.08656308</v>
      </c>
      <c r="F10" s="148">
        <f>'Ratios 2024'!D14</f>
        <v>8.109695647</v>
      </c>
      <c r="G10" s="176">
        <f>average(D10:F10)</f>
        <v>8.08760869</v>
      </c>
      <c r="H10" s="149" t="s">
        <v>184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193</v>
      </c>
      <c r="D15" s="179">
        <f>'Ratios 2022'!D20</f>
        <v>2.450656089</v>
      </c>
      <c r="E15" s="179">
        <f>'Ratios 2023'!D20</f>
        <v>2.390201129</v>
      </c>
      <c r="F15" s="179">
        <f>'Ratios 2024'!D20</f>
        <v>2.501848036</v>
      </c>
      <c r="G15" s="176">
        <f>average(D15:F15)</f>
        <v>2.447568418</v>
      </c>
      <c r="H15" s="149" t="s">
        <v>184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195</v>
      </c>
      <c r="D20" s="162">
        <f>'Ratios 2022'!D26</f>
        <v>0.8680245663</v>
      </c>
      <c r="E20" s="162">
        <f>'Ratios 2023'!D26</f>
        <v>0.8893872207</v>
      </c>
      <c r="F20" s="162">
        <f>'Ratios 2024'!D26</f>
        <v>0.8468330583</v>
      </c>
      <c r="G20" s="180">
        <f>average(D20:F20)</f>
        <v>0.8680816151</v>
      </c>
      <c r="H20" s="149" t="s">
        <v>199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205</v>
      </c>
      <c r="D25" s="162">
        <f>'Ratios 2022'!D33</f>
        <v>0.2163788326</v>
      </c>
      <c r="E25" s="162">
        <f>'Ratios 2023'!D33</f>
        <v>0.2188406384</v>
      </c>
      <c r="F25" s="162">
        <f>'Ratios 2024'!D33</f>
        <v>0.2562812115</v>
      </c>
      <c r="G25" s="180">
        <f>average(D25:F25)</f>
        <v>0.2305002275</v>
      </c>
      <c r="H25" s="149" t="s">
        <v>206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208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207</v>
      </c>
      <c r="D30" s="162">
        <f>'Ratios 2022'!D38</f>
        <v>0.1277079639</v>
      </c>
      <c r="E30" s="162">
        <f>'Ratios 2023'!D38</f>
        <v>0.06812303223</v>
      </c>
      <c r="F30" s="162">
        <f>'Ratios 2024'!D38</f>
        <v>0.119537217</v>
      </c>
      <c r="G30" s="180">
        <f>average(D30:F30)</f>
        <v>0.1051227377</v>
      </c>
      <c r="H30" s="149" t="s">
        <v>210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0.8322830575</v>
      </c>
      <c r="E35" s="162">
        <f>'Ratios 2023'!E41</f>
        <v>0.8391215707</v>
      </c>
      <c r="F35" s="162">
        <f>'Ratios 2024'!E41</f>
        <v>0.8228583181</v>
      </c>
      <c r="G35" s="180">
        <f t="shared" ref="G35:G37" si="1">average(D35:F35)</f>
        <v>0.8314209821</v>
      </c>
      <c r="H35" s="180"/>
      <c r="I35" s="43"/>
      <c r="J35" s="43"/>
      <c r="K35" s="43"/>
      <c r="L35" s="43"/>
      <c r="M35" s="43"/>
      <c r="N35" s="43"/>
      <c r="O35" s="43"/>
      <c r="P35" s="43"/>
      <c r="Q35" s="43"/>
      <c r="R35" s="43"/>
      <c r="S35" s="43"/>
      <c r="T35" s="43"/>
      <c r="U35" s="43"/>
      <c r="V35" s="43"/>
      <c r="W35" s="43"/>
      <c r="X35" s="43"/>
      <c r="Y35" s="43"/>
    </row>
    <row r="36">
      <c r="A36" s="138"/>
      <c r="B36" s="52"/>
      <c r="C36" s="147" t="s">
        <v>214</v>
      </c>
      <c r="D36" s="162">
        <f>'Ratios 2022'!E42</f>
        <v>0.1295975234</v>
      </c>
      <c r="E36" s="162">
        <f>'Ratios 2023'!E42</f>
        <v>0.1237337463</v>
      </c>
      <c r="F36" s="162">
        <f>'Ratios 2024'!E42</f>
        <v>0.1320010858</v>
      </c>
      <c r="G36" s="180">
        <f t="shared" si="1"/>
        <v>0.1284441185</v>
      </c>
      <c r="H36" s="180"/>
      <c r="I36" s="43"/>
      <c r="J36" s="43"/>
      <c r="K36" s="43"/>
      <c r="L36" s="43"/>
      <c r="M36" s="43"/>
      <c r="N36" s="43"/>
      <c r="O36" s="43"/>
      <c r="P36" s="43"/>
      <c r="Q36" s="43"/>
      <c r="R36" s="43"/>
      <c r="S36" s="43"/>
      <c r="T36" s="43"/>
      <c r="U36" s="43"/>
      <c r="V36" s="43"/>
      <c r="W36" s="43"/>
      <c r="X36" s="43"/>
      <c r="Y36" s="43"/>
    </row>
    <row r="37">
      <c r="A37" s="138"/>
      <c r="B37" s="181"/>
      <c r="C37" s="147" t="s">
        <v>215</v>
      </c>
      <c r="D37" s="162">
        <f>'Ratios 2022'!E43</f>
        <v>0.03811941907</v>
      </c>
      <c r="E37" s="162">
        <f>'Ratios 2023'!E43</f>
        <v>0.03714468305</v>
      </c>
      <c r="F37" s="162">
        <f>'Ratios 2024'!E43</f>
        <v>0.04514059605</v>
      </c>
      <c r="G37" s="180">
        <f t="shared" si="1"/>
        <v>0.04013489939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220</v>
      </c>
      <c r="D42" s="165">
        <f>'Ratios 2022'!D49</f>
        <v>26.40525033</v>
      </c>
      <c r="E42" s="165">
        <f>'Ratios 2023'!D49</f>
        <v>28.15863787</v>
      </c>
      <c r="F42" s="165">
        <f>'Ratios 2024'!D49</f>
        <v>29.51862014</v>
      </c>
      <c r="G42" s="182">
        <f>average(D42:F42)</f>
        <v>28.02750278</v>
      </c>
      <c r="H42" s="149" t="s">
        <v>221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226</v>
      </c>
      <c r="D47" s="148">
        <f>'Ratios 2022'!D54</f>
        <v>8.500192815</v>
      </c>
      <c r="E47" s="148">
        <f>'Ratios 2023'!D54</f>
        <v>8.923754702</v>
      </c>
      <c r="F47" s="148">
        <f>'Ratios 2024'!D54</f>
        <v>27.08925191</v>
      </c>
      <c r="G47" s="176">
        <f>average(D47:F47)</f>
        <v>14.83773314</v>
      </c>
      <c r="H47" s="149" t="s">
        <v>227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228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229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232</v>
      </c>
      <c r="D52" s="183">
        <f>'Ratios 2022'!D59</f>
        <v>0</v>
      </c>
      <c r="E52" s="183">
        <f>'Ratios 2023'!D59</f>
        <v>0</v>
      </c>
      <c r="F52" s="183">
        <f>'Ratios 2024'!D59</f>
        <v>0</v>
      </c>
      <c r="G52" s="184">
        <f>average(D52:F52)</f>
        <v>0</v>
      </c>
      <c r="H52" s="149" t="s">
        <v>233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METRO CARING</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METRO CARING</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142365.0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1285778.0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1.0458999E7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6672951.0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11887142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73500.0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293290.0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293290.0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62817.0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39453.0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23364</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65191.0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65191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12049197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METRO CARING</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7593250</v>
      </c>
      <c r="D4" s="99">
        <v>7593250.0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478093</v>
      </c>
      <c r="D7" s="99">
        <v>0.0</v>
      </c>
      <c r="E7" s="99">
        <v>478093.0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1640796</v>
      </c>
      <c r="D9" s="99">
        <v>1046449.0</v>
      </c>
      <c r="E9" s="99">
        <v>293443.0</v>
      </c>
      <c r="F9" s="99">
        <v>300904.0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74627</v>
      </c>
      <c r="D10" s="99">
        <v>39001.0</v>
      </c>
      <c r="E10" s="99">
        <v>26062.0</v>
      </c>
      <c r="F10" s="99">
        <v>9564.0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195972</v>
      </c>
      <c r="D11" s="99">
        <v>91778.0</v>
      </c>
      <c r="E11" s="99">
        <v>89179.0</v>
      </c>
      <c r="F11" s="99">
        <v>15015.0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165893</v>
      </c>
      <c r="D12" s="99">
        <v>77134.0</v>
      </c>
      <c r="E12" s="99">
        <v>64973.0</v>
      </c>
      <c r="F12" s="99">
        <v>23786.0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2993</v>
      </c>
      <c r="D15" s="99">
        <v>0.0</v>
      </c>
      <c r="E15" s="99">
        <v>2993.0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57674</v>
      </c>
      <c r="D16" s="99">
        <v>0.0</v>
      </c>
      <c r="E16" s="99">
        <v>57674.0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15100</v>
      </c>
      <c r="D19" s="99">
        <v>0.0</v>
      </c>
      <c r="E19" s="99">
        <v>15100.0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423725</v>
      </c>
      <c r="D20" s="99">
        <v>203602.0</v>
      </c>
      <c r="E20" s="99">
        <v>191227.0</v>
      </c>
      <c r="F20" s="99">
        <v>28896.0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9782</v>
      </c>
      <c r="D21" s="99">
        <v>1510.0</v>
      </c>
      <c r="E21" s="99">
        <v>0.0</v>
      </c>
      <c r="F21" s="99">
        <v>8272.0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406441</v>
      </c>
      <c r="D22" s="99">
        <v>257406.0</v>
      </c>
      <c r="E22" s="99">
        <v>123838.0</v>
      </c>
      <c r="F22" s="99">
        <v>25197.0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106634</v>
      </c>
      <c r="D23" s="99">
        <v>95248.0</v>
      </c>
      <c r="E23" s="99">
        <v>0.0</v>
      </c>
      <c r="F23" s="99">
        <v>11386.0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352274</v>
      </c>
      <c r="D25" s="99">
        <v>294976.0</v>
      </c>
      <c r="E25" s="99">
        <v>37817.0</v>
      </c>
      <c r="F25" s="99">
        <v>19481.0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2008</v>
      </c>
      <c r="D26" s="99">
        <v>1813.0</v>
      </c>
      <c r="E26" s="99">
        <v>0.0</v>
      </c>
      <c r="F26" s="99">
        <v>195.0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35023</v>
      </c>
      <c r="D28" s="99">
        <v>32338.0</v>
      </c>
      <c r="E28" s="99">
        <v>0.0</v>
      </c>
      <c r="F28" s="99">
        <v>2685.0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185408</v>
      </c>
      <c r="D31" s="99">
        <v>35292.0</v>
      </c>
      <c r="E31" s="99">
        <v>150116.0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35121</v>
      </c>
      <c r="D32" s="99">
        <v>30321.0</v>
      </c>
      <c r="E32" s="99">
        <v>0.0</v>
      </c>
      <c r="F32" s="99">
        <v>4800.0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28941</v>
      </c>
      <c r="D34" s="99">
        <v>28941.0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11809755</v>
      </c>
      <c r="D40" s="103">
        <f t="shared" si="2"/>
        <v>9829059</v>
      </c>
      <c r="E40" s="103">
        <f t="shared" si="2"/>
        <v>1530515</v>
      </c>
      <c r="F40" s="103">
        <f t="shared" si="2"/>
        <v>450181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METRO CARING</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619553.0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677489.0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1071878.0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129356.0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36592.0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6017858.0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1459230.0</v>
      </c>
      <c r="E12" s="108">
        <f>D11-D12</f>
        <v>4558628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2411804.0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48744.0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9554044</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298213.0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49334.0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347547</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7938682.0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1267815.0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9206497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9554044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METRO CARING</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177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178</v>
      </c>
      <c r="C3" s="144" t="s">
        <v>179</v>
      </c>
      <c r="D3" s="145">
        <f>'Expenses 2022'!C40</f>
        <v>11809755</v>
      </c>
      <c r="E3" s="146"/>
      <c r="F3" s="43"/>
      <c r="G3" s="43"/>
      <c r="H3" s="43"/>
      <c r="I3" s="43"/>
      <c r="J3" s="43"/>
      <c r="K3" s="43"/>
      <c r="L3" s="43"/>
      <c r="M3" s="43"/>
      <c r="N3" s="43"/>
      <c r="O3" s="43"/>
      <c r="P3" s="43"/>
      <c r="Q3" s="43"/>
      <c r="R3" s="43"/>
      <c r="S3" s="43"/>
      <c r="T3" s="43"/>
      <c r="U3" s="43"/>
      <c r="V3" s="43"/>
      <c r="W3" s="43"/>
      <c r="X3" s="43"/>
      <c r="Y3" s="43"/>
    </row>
    <row r="4">
      <c r="A4" s="138"/>
      <c r="B4" s="49"/>
      <c r="C4" s="144" t="s">
        <v>180</v>
      </c>
      <c r="D4" s="145">
        <f>'Expenses 2022'!C31</f>
        <v>185408</v>
      </c>
      <c r="E4" s="146"/>
      <c r="F4" s="43"/>
      <c r="G4" s="43"/>
      <c r="H4" s="43"/>
      <c r="I4" s="43"/>
      <c r="J4" s="43"/>
      <c r="K4" s="43"/>
      <c r="L4" s="43"/>
      <c r="M4" s="43"/>
      <c r="N4" s="43"/>
      <c r="O4" s="43"/>
      <c r="P4" s="43"/>
      <c r="Q4" s="43"/>
      <c r="R4" s="43"/>
      <c r="S4" s="43"/>
      <c r="T4" s="43"/>
      <c r="U4" s="43"/>
      <c r="V4" s="43"/>
      <c r="W4" s="43"/>
      <c r="X4" s="43"/>
      <c r="Y4" s="43"/>
    </row>
    <row r="5">
      <c r="A5" s="138"/>
      <c r="B5" s="49"/>
      <c r="C5" s="144" t="s">
        <v>181</v>
      </c>
      <c r="D5" s="145">
        <f>D3-D4</f>
        <v>11624347</v>
      </c>
      <c r="E5" s="146"/>
      <c r="F5" s="43"/>
      <c r="G5" s="43"/>
      <c r="H5" s="43"/>
      <c r="I5" s="43"/>
      <c r="J5" s="43"/>
      <c r="K5" s="43"/>
      <c r="L5" s="43"/>
      <c r="M5" s="43"/>
      <c r="N5" s="43"/>
      <c r="O5" s="43"/>
      <c r="P5" s="43"/>
      <c r="Q5" s="43"/>
      <c r="R5" s="43"/>
      <c r="S5" s="43"/>
      <c r="T5" s="43"/>
      <c r="U5" s="43"/>
      <c r="V5" s="43"/>
      <c r="W5" s="43"/>
      <c r="X5" s="43"/>
      <c r="Y5" s="43"/>
    </row>
    <row r="6">
      <c r="A6" s="138"/>
      <c r="B6" s="49"/>
      <c r="C6" s="144" t="s">
        <v>182</v>
      </c>
      <c r="D6" s="145">
        <f>D5/12</f>
        <v>968695.5833</v>
      </c>
      <c r="E6" s="146"/>
      <c r="F6" s="43"/>
      <c r="G6" s="43"/>
      <c r="H6" s="43"/>
      <c r="I6" s="43"/>
      <c r="J6" s="43"/>
      <c r="K6" s="43"/>
      <c r="L6" s="43"/>
      <c r="M6" s="43"/>
      <c r="N6" s="43"/>
      <c r="O6" s="43"/>
      <c r="P6" s="43"/>
      <c r="Q6" s="43"/>
      <c r="R6" s="43"/>
      <c r="S6" s="43"/>
      <c r="T6" s="43"/>
      <c r="U6" s="43"/>
      <c r="V6" s="43"/>
      <c r="W6" s="43"/>
      <c r="X6" s="43"/>
      <c r="Y6" s="43"/>
    </row>
    <row r="7">
      <c r="A7" s="138"/>
      <c r="B7" s="49"/>
      <c r="C7" s="144" t="s">
        <v>183</v>
      </c>
      <c r="D7" s="75">
        <f>'Balance Sheet 2022'!E2+'Balance Sheet 2022'!E3</f>
        <v>1297042</v>
      </c>
      <c r="E7" s="146"/>
      <c r="F7" s="43"/>
      <c r="G7" s="43"/>
      <c r="H7" s="43"/>
      <c r="I7" s="43"/>
      <c r="J7" s="43"/>
      <c r="K7" s="43"/>
      <c r="L7" s="43"/>
      <c r="M7" s="43"/>
      <c r="N7" s="43"/>
      <c r="O7" s="43"/>
      <c r="P7" s="43"/>
      <c r="Q7" s="43"/>
      <c r="R7" s="43"/>
      <c r="S7" s="43"/>
      <c r="T7" s="43"/>
      <c r="U7" s="43"/>
      <c r="V7" s="43"/>
      <c r="W7" s="43"/>
      <c r="X7" s="43"/>
      <c r="Y7" s="43"/>
    </row>
    <row r="8">
      <c r="A8" s="138"/>
      <c r="B8" s="49"/>
      <c r="C8" s="147" t="s">
        <v>177</v>
      </c>
      <c r="D8" s="148">
        <f>D7/D6</f>
        <v>1.338957276</v>
      </c>
      <c r="E8" s="149" t="s">
        <v>184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186</v>
      </c>
      <c r="C11" s="144" t="s">
        <v>187</v>
      </c>
      <c r="D11" s="75">
        <f>'Balance Sheet 2022'!E30</f>
        <v>7938682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188</v>
      </c>
      <c r="D12" s="75">
        <f>'Expenses 2022'!C40</f>
        <v>11809755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189</v>
      </c>
      <c r="D13" s="145">
        <f>D12/12</f>
        <v>984146.25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185</v>
      </c>
      <c r="D14" s="148">
        <f>D11/D13</f>
        <v>8.066567342</v>
      </c>
      <c r="E14" s="149" t="s">
        <v>184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191</v>
      </c>
      <c r="C17" s="144" t="s">
        <v>192</v>
      </c>
      <c r="D17" s="75">
        <f>sum('Balance Sheet 2022'!E13:E15)</f>
        <v>2411804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188</v>
      </c>
      <c r="D18" s="75">
        <f>'Expenses 2022'!C40</f>
        <v>11809755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189</v>
      </c>
      <c r="D19" s="145">
        <f>D18/12</f>
        <v>984146.25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193</v>
      </c>
      <c r="D20" s="148">
        <f>D17/D19</f>
        <v>2.450656089</v>
      </c>
      <c r="E20" s="149" t="s">
        <v>184</v>
      </c>
      <c r="F20" s="43"/>
      <c r="G20" s="43"/>
      <c r="H20" s="43"/>
      <c r="I20" s="43"/>
      <c r="J20" s="43"/>
      <c r="K20" s="43"/>
      <c r="L20" s="43"/>
      <c r="M20" s="43"/>
      <c r="N20" s="43"/>
      <c r="O20" s="43"/>
      <c r="P20" s="43"/>
      <c r="Q20" s="43"/>
      <c r="R20" s="43"/>
      <c r="S20" s="43"/>
      <c r="T20" s="43"/>
      <c r="U20" s="43"/>
      <c r="V20" s="43"/>
      <c r="W20" s="43"/>
      <c r="X20" s="43"/>
      <c r="Y20" s="43"/>
    </row>
    <row r="21">
      <c r="A21" s="138"/>
      <c r="B21" s="49"/>
      <c r="C21" s="153" t="s">
        <v>194</v>
      </c>
      <c r="D21" s="154">
        <f>D20+D8</f>
        <v>3.789613365</v>
      </c>
      <c r="E21" s="155" t="s">
        <v>184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196</v>
      </c>
      <c r="C24" s="159"/>
      <c r="D24" s="160">
        <f>max('Revenues 2022'!E2:E7,'Revenues 2022'!F10:F15)</f>
        <v>10458999</v>
      </c>
      <c r="E24" s="161" t="s">
        <v>197</v>
      </c>
      <c r="F24" s="43"/>
      <c r="G24" s="43"/>
      <c r="H24" s="43"/>
      <c r="I24" s="43"/>
      <c r="J24" s="43"/>
      <c r="K24" s="43"/>
      <c r="L24" s="43"/>
      <c r="M24" s="43"/>
      <c r="N24" s="43"/>
      <c r="O24" s="43"/>
      <c r="P24" s="43"/>
      <c r="Q24" s="43"/>
      <c r="R24" s="43"/>
      <c r="S24" s="43"/>
      <c r="T24" s="43"/>
      <c r="U24" s="43"/>
      <c r="V24" s="43"/>
      <c r="W24" s="43"/>
      <c r="X24" s="43"/>
      <c r="Y24" s="43"/>
    </row>
    <row r="25">
      <c r="A25" s="138"/>
      <c r="B25" s="49"/>
      <c r="C25" s="144" t="s">
        <v>198</v>
      </c>
      <c r="D25" s="145">
        <f>'Revenues 2022'!F44</f>
        <v>12049197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195</v>
      </c>
      <c r="D26" s="162">
        <f>D24/D25</f>
        <v>0.8680245663</v>
      </c>
      <c r="E26" s="149" t="s">
        <v>199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201</v>
      </c>
      <c r="C29" s="144" t="s">
        <v>202</v>
      </c>
      <c r="D29" s="75">
        <f>SUM('Expenses 2022'!C7:C9)</f>
        <v>2118889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203</v>
      </c>
      <c r="D30" s="75">
        <f>SUM('Expenses 2022'!C10:C12)</f>
        <v>436492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204</v>
      </c>
      <c r="D31" s="75">
        <f>sum(D29:D30)</f>
        <v>2555381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179</v>
      </c>
      <c r="D32" s="75">
        <f>'Expenses 2022'!C40</f>
        <v>11809755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205</v>
      </c>
      <c r="D33" s="162">
        <f>D31/D32</f>
        <v>0.2163788326</v>
      </c>
      <c r="E33" s="149" t="s">
        <v>206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208</v>
      </c>
      <c r="C36" s="144" t="s">
        <v>209</v>
      </c>
      <c r="D36" s="75">
        <f>SUM('Expenses 2022'!C10:C11)</f>
        <v>270599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202</v>
      </c>
      <c r="D37" s="75">
        <f>SUM('Expenses 2022'!C7:C9)</f>
        <v>2118889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207</v>
      </c>
      <c r="D38" s="162">
        <f>D36/D37</f>
        <v>0.1277079639</v>
      </c>
      <c r="E38" s="149" t="s">
        <v>210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212</v>
      </c>
      <c r="C41" s="147" t="s">
        <v>213</v>
      </c>
      <c r="D41" s="75">
        <f>'Expenses 2022'!D40</f>
        <v>9829059</v>
      </c>
      <c r="E41" s="164">
        <f t="shared" ref="E41:E44" si="1">D41/$D$44</f>
        <v>0.8322830575</v>
      </c>
      <c r="F41" s="43"/>
      <c r="G41" s="43"/>
      <c r="H41" s="43"/>
      <c r="I41" s="43"/>
      <c r="J41" s="43"/>
      <c r="K41" s="43"/>
      <c r="L41" s="43"/>
      <c r="M41" s="43"/>
      <c r="N41" s="43"/>
      <c r="O41" s="43"/>
      <c r="P41" s="43"/>
      <c r="Q41" s="43"/>
      <c r="R41" s="43"/>
      <c r="S41" s="43"/>
      <c r="T41" s="43"/>
      <c r="U41" s="43"/>
      <c r="V41" s="43"/>
      <c r="W41" s="43"/>
      <c r="X41" s="43"/>
      <c r="Y41" s="43"/>
    </row>
    <row r="42">
      <c r="A42" s="138"/>
      <c r="B42" s="49"/>
      <c r="C42" s="147" t="s">
        <v>214</v>
      </c>
      <c r="D42" s="145">
        <f>'Expenses 2022'!E40</f>
        <v>1530515</v>
      </c>
      <c r="E42" s="164">
        <f t="shared" si="1"/>
        <v>0.1295975234</v>
      </c>
      <c r="F42" s="43"/>
      <c r="G42" s="43"/>
      <c r="H42" s="43"/>
      <c r="I42" s="43"/>
      <c r="J42" s="43"/>
      <c r="K42" s="43"/>
      <c r="L42" s="43"/>
      <c r="M42" s="43"/>
      <c r="N42" s="43"/>
      <c r="O42" s="43"/>
      <c r="P42" s="43"/>
      <c r="Q42" s="43"/>
      <c r="R42" s="43"/>
      <c r="S42" s="43"/>
      <c r="T42" s="43"/>
      <c r="U42" s="43"/>
      <c r="V42" s="43"/>
      <c r="W42" s="43"/>
      <c r="X42" s="43"/>
      <c r="Y42" s="43"/>
    </row>
    <row r="43">
      <c r="A43" s="138"/>
      <c r="B43" s="49"/>
      <c r="C43" s="147" t="s">
        <v>215</v>
      </c>
      <c r="D43" s="145">
        <f>'Expenses 2022'!F40</f>
        <v>450181</v>
      </c>
      <c r="E43" s="164">
        <f t="shared" si="1"/>
        <v>0.03811941907</v>
      </c>
      <c r="F43" s="43"/>
      <c r="G43" s="43"/>
      <c r="H43" s="43"/>
      <c r="I43" s="43"/>
      <c r="J43" s="43"/>
      <c r="K43" s="43"/>
      <c r="L43" s="43"/>
      <c r="M43" s="43"/>
      <c r="N43" s="43"/>
      <c r="O43" s="43"/>
      <c r="P43" s="43"/>
      <c r="Q43" s="43"/>
      <c r="R43" s="43"/>
      <c r="S43" s="43"/>
      <c r="T43" s="43"/>
      <c r="U43" s="43"/>
      <c r="V43" s="43"/>
      <c r="W43" s="43"/>
      <c r="X43" s="43"/>
      <c r="Y43" s="43"/>
    </row>
    <row r="44">
      <c r="A44" s="138"/>
      <c r="B44" s="49"/>
      <c r="C44" s="144" t="s">
        <v>179</v>
      </c>
      <c r="D44" s="145">
        <f>sum(D41:D43)</f>
        <v>11809755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217</v>
      </c>
      <c r="C47" s="144" t="s">
        <v>218</v>
      </c>
      <c r="D47" s="145">
        <f>'Revenues 2022'!F9</f>
        <v>11887142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219</v>
      </c>
      <c r="D48" s="145">
        <f>'Expenses 2022'!F40</f>
        <v>450181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220</v>
      </c>
      <c r="D49" s="165">
        <f>if(D48=0, "$0",D47/D48)</f>
        <v>26.40525033</v>
      </c>
      <c r="E49" s="149" t="s">
        <v>221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223</v>
      </c>
      <c r="C52" s="144" t="s">
        <v>224</v>
      </c>
      <c r="D52" s="145">
        <f>sum('Balance Sheet 2022'!E2:E10)</f>
        <v>2534868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225</v>
      </c>
      <c r="D53" s="145">
        <f>sum('Balance Sheet 2022'!E19:E22)</f>
        <v>298213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226</v>
      </c>
      <c r="D54" s="167">
        <f>D52/D53</f>
        <v>8.500192815</v>
      </c>
      <c r="E54" s="149" t="s">
        <v>227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228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229</v>
      </c>
      <c r="C57" s="144" t="s">
        <v>230</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231</v>
      </c>
      <c r="D58" s="145">
        <f>'Balance Sheet 2022'!E18</f>
        <v>9554044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232</v>
      </c>
      <c r="D59" s="168">
        <f>D57/D58</f>
        <v>0</v>
      </c>
      <c r="E59" s="149" t="s">
        <v>233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METRO CARING</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93088.0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1364264.0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1.3154841E7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8731689.0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14612193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80206.0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234</v>
      </c>
      <c r="D26" s="50">
        <v>1106100.0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1106100.0</v>
      </c>
      <c r="E27" s="50">
        <v>7182.0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-7182</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-7182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70115.0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39763.0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30352</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75335.0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75335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14790904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METRO CARING</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8621015</v>
      </c>
      <c r="D4" s="99">
        <v>8621015.0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504543</v>
      </c>
      <c r="D7" s="99">
        <v>0.0</v>
      </c>
      <c r="E7" s="99">
        <v>504543.0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2172349</v>
      </c>
      <c r="D9" s="99">
        <v>1391446.0</v>
      </c>
      <c r="E9" s="99">
        <v>440976.0</v>
      </c>
      <c r="F9" s="99">
        <v>339927.0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63778</v>
      </c>
      <c r="D10" s="99">
        <v>0.0</v>
      </c>
      <c r="E10" s="99">
        <v>63778.0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118580</v>
      </c>
      <c r="D11" s="99">
        <v>100352.0</v>
      </c>
      <c r="E11" s="99">
        <v>595.0</v>
      </c>
      <c r="F11" s="99">
        <v>17633.0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198029</v>
      </c>
      <c r="D12" s="99">
        <v>91093.0</v>
      </c>
      <c r="E12" s="99">
        <v>79212.0</v>
      </c>
      <c r="F12" s="99">
        <v>27724.0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15019</v>
      </c>
      <c r="D15" s="99">
        <v>13256.0</v>
      </c>
      <c r="E15" s="99">
        <v>1176.0</v>
      </c>
      <c r="F15" s="99">
        <v>587.0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17375</v>
      </c>
      <c r="D16" s="99">
        <v>0.0</v>
      </c>
      <c r="E16" s="99">
        <v>17375.0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7737</v>
      </c>
      <c r="D19" s="99">
        <v>0.0</v>
      </c>
      <c r="E19" s="99">
        <v>7737.0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819628</v>
      </c>
      <c r="D20" s="99">
        <v>688720.0</v>
      </c>
      <c r="E20" s="99">
        <v>78653.0</v>
      </c>
      <c r="F20" s="99">
        <v>52255.0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8936</v>
      </c>
      <c r="D21" s="99">
        <v>3893.0</v>
      </c>
      <c r="E21" s="99">
        <v>3705.0</v>
      </c>
      <c r="F21" s="99">
        <v>1338.0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245474</v>
      </c>
      <c r="D22" s="99">
        <v>168369.0</v>
      </c>
      <c r="E22" s="99">
        <v>49710.0</v>
      </c>
      <c r="F22" s="99">
        <v>27395.0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98735</v>
      </c>
      <c r="D23" s="99">
        <v>59436.0</v>
      </c>
      <c r="E23" s="99">
        <v>25135.0</v>
      </c>
      <c r="F23" s="99">
        <v>14164.0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181857</v>
      </c>
      <c r="D25" s="99">
        <v>158458.0</v>
      </c>
      <c r="E25" s="99">
        <v>16912.0</v>
      </c>
      <c r="F25" s="99">
        <v>6487.0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27904</v>
      </c>
      <c r="D26" s="99">
        <v>26727.0</v>
      </c>
      <c r="E26" s="99">
        <v>911.0</v>
      </c>
      <c r="F26" s="99">
        <v>266.0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15297</v>
      </c>
      <c r="D28" s="99">
        <v>9003.0</v>
      </c>
      <c r="E28" s="99">
        <v>4025.0</v>
      </c>
      <c r="F28" s="99">
        <v>2269.0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159994</v>
      </c>
      <c r="D31" s="99">
        <v>131759.0</v>
      </c>
      <c r="E31" s="99">
        <v>20407.0</v>
      </c>
      <c r="F31" s="99">
        <v>7828.0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64578</v>
      </c>
      <c r="D32" s="99">
        <v>38009.0</v>
      </c>
      <c r="E32" s="99">
        <v>16991.0</v>
      </c>
      <c r="F32" s="99">
        <v>9578.0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235</v>
      </c>
      <c r="C34" s="98">
        <f t="shared" si="1"/>
        <v>359402</v>
      </c>
      <c r="D34" s="99">
        <v>821.0</v>
      </c>
      <c r="E34" s="99">
        <v>358581.0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133</v>
      </c>
      <c r="C35" s="98">
        <f t="shared" si="1"/>
        <v>171987</v>
      </c>
      <c r="D35" s="99">
        <v>155777.0</v>
      </c>
      <c r="E35" s="99">
        <v>15767.0</v>
      </c>
      <c r="F35" s="99">
        <v>443.0</v>
      </c>
      <c r="G35" s="43"/>
      <c r="H35" s="43"/>
      <c r="I35" s="43"/>
      <c r="J35" s="43"/>
      <c r="K35" s="43"/>
      <c r="L35" s="43"/>
      <c r="M35" s="43"/>
      <c r="N35" s="43"/>
      <c r="O35" s="43"/>
      <c r="P35" s="43"/>
      <c r="Q35" s="43"/>
      <c r="R35" s="43"/>
      <c r="S35" s="43"/>
      <c r="T35" s="43"/>
      <c r="U35" s="43"/>
      <c r="V35" s="43"/>
      <c r="W35" s="43"/>
      <c r="X35" s="43"/>
      <c r="Y35" s="43"/>
      <c r="Z35" s="43"/>
    </row>
    <row r="36">
      <c r="A36" s="45" t="s">
        <v>50</v>
      </c>
      <c r="B36" s="102" t="s">
        <v>236</v>
      </c>
      <c r="C36" s="98">
        <f t="shared" si="1"/>
        <v>91029</v>
      </c>
      <c r="D36" s="99">
        <v>58462.0</v>
      </c>
      <c r="E36" s="99">
        <v>21537.0</v>
      </c>
      <c r="F36" s="99">
        <v>11030.0</v>
      </c>
      <c r="G36" s="43"/>
      <c r="H36" s="43"/>
      <c r="I36" s="43"/>
      <c r="J36" s="43"/>
      <c r="K36" s="43"/>
      <c r="L36" s="43"/>
      <c r="M36" s="43"/>
      <c r="N36" s="43"/>
      <c r="O36" s="43"/>
      <c r="P36" s="43"/>
      <c r="Q36" s="43"/>
      <c r="R36" s="43"/>
      <c r="S36" s="43"/>
      <c r="T36" s="43"/>
      <c r="U36" s="43"/>
      <c r="V36" s="43"/>
      <c r="W36" s="43"/>
      <c r="X36" s="43"/>
      <c r="Y36" s="43"/>
      <c r="Z36" s="43"/>
    </row>
    <row r="37">
      <c r="A37" s="45" t="s">
        <v>52</v>
      </c>
      <c r="B37" s="102" t="s">
        <v>237</v>
      </c>
      <c r="C37" s="98">
        <f t="shared" si="1"/>
        <v>7098</v>
      </c>
      <c r="D37" s="99">
        <v>6221.0</v>
      </c>
      <c r="E37" s="99">
        <v>877.0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134</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135</v>
      </c>
      <c r="C40" s="103">
        <f t="shared" ref="C40:F40" si="2">sum(C3:C39)</f>
        <v>13970344</v>
      </c>
      <c r="D40" s="103">
        <f t="shared" si="2"/>
        <v>11722817</v>
      </c>
      <c r="E40" s="103">
        <f t="shared" si="2"/>
        <v>1728603</v>
      </c>
      <c r="F40" s="103">
        <f t="shared" si="2"/>
        <v>518924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METRO CARING</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136</v>
      </c>
      <c r="B2" s="45">
        <v>1.0</v>
      </c>
      <c r="C2" s="46" t="s">
        <v>137</v>
      </c>
      <c r="D2" s="110"/>
      <c r="E2" s="111">
        <v>1007621.0</v>
      </c>
      <c r="F2" s="43"/>
      <c r="G2" s="43"/>
      <c r="H2" s="43"/>
      <c r="I2" s="43"/>
      <c r="J2" s="43"/>
      <c r="K2" s="43"/>
      <c r="L2" s="43"/>
      <c r="M2" s="43"/>
      <c r="N2" s="43"/>
      <c r="O2" s="43"/>
      <c r="P2" s="43"/>
      <c r="Q2" s="43"/>
      <c r="R2" s="43"/>
      <c r="S2" s="43"/>
      <c r="T2" s="43"/>
      <c r="U2" s="43"/>
      <c r="V2" s="43"/>
      <c r="W2" s="43"/>
      <c r="X2" s="43"/>
      <c r="Y2" s="43"/>
      <c r="Z2" s="43"/>
    </row>
    <row r="3">
      <c r="A3" s="49"/>
      <c r="B3" s="45">
        <v>2.0</v>
      </c>
      <c r="C3" s="46" t="s">
        <v>138</v>
      </c>
      <c r="D3" s="112"/>
      <c r="E3" s="111">
        <v>1262036.0</v>
      </c>
      <c r="F3" s="43"/>
      <c r="G3" s="43"/>
      <c r="H3" s="43"/>
      <c r="I3" s="43"/>
      <c r="J3" s="43"/>
      <c r="K3" s="43"/>
      <c r="L3" s="43"/>
      <c r="M3" s="43"/>
      <c r="N3" s="43"/>
      <c r="O3" s="43"/>
      <c r="P3" s="43"/>
      <c r="Q3" s="43"/>
      <c r="R3" s="43"/>
      <c r="S3" s="43"/>
      <c r="T3" s="43"/>
      <c r="U3" s="43"/>
      <c r="V3" s="43"/>
      <c r="W3" s="43"/>
      <c r="X3" s="43"/>
      <c r="Y3" s="43"/>
      <c r="Z3" s="43"/>
    </row>
    <row r="4">
      <c r="A4" s="49"/>
      <c r="B4" s="45">
        <v>3.0</v>
      </c>
      <c r="C4" s="46" t="s">
        <v>139</v>
      </c>
      <c r="D4" s="110"/>
      <c r="E4" s="111">
        <v>825689.0</v>
      </c>
      <c r="F4" s="43"/>
      <c r="G4" s="43"/>
      <c r="H4" s="43"/>
      <c r="I4" s="43"/>
      <c r="J4" s="43"/>
      <c r="K4" s="43"/>
      <c r="L4" s="43"/>
      <c r="M4" s="43"/>
      <c r="N4" s="43"/>
      <c r="O4" s="43"/>
      <c r="P4" s="43"/>
      <c r="Q4" s="43"/>
      <c r="R4" s="43"/>
      <c r="S4" s="43"/>
      <c r="T4" s="43"/>
      <c r="U4" s="43"/>
      <c r="V4" s="43"/>
      <c r="W4" s="43"/>
      <c r="X4" s="43"/>
      <c r="Y4" s="43"/>
      <c r="Z4" s="43"/>
    </row>
    <row r="5">
      <c r="A5" s="49"/>
      <c r="B5" s="45">
        <v>4.0</v>
      </c>
      <c r="C5" s="46" t="s">
        <v>140</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141</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142</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143</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144</v>
      </c>
      <c r="D9" s="112"/>
      <c r="E9" s="111">
        <v>220565.0</v>
      </c>
      <c r="F9" s="43"/>
      <c r="G9" s="43"/>
      <c r="H9" s="43"/>
      <c r="I9" s="43"/>
      <c r="J9" s="43"/>
      <c r="K9" s="43"/>
      <c r="L9" s="43"/>
      <c r="M9" s="43"/>
      <c r="N9" s="43"/>
      <c r="O9" s="43"/>
      <c r="P9" s="43"/>
      <c r="Q9" s="43"/>
      <c r="R9" s="43"/>
      <c r="S9" s="43"/>
      <c r="T9" s="43"/>
      <c r="U9" s="43"/>
      <c r="V9" s="43"/>
      <c r="W9" s="43"/>
      <c r="X9" s="43"/>
      <c r="Y9" s="43"/>
      <c r="Z9" s="43"/>
    </row>
    <row r="10">
      <c r="A10" s="49"/>
      <c r="B10" s="45">
        <v>9.0</v>
      </c>
      <c r="C10" s="46" t="s">
        <v>145</v>
      </c>
      <c r="D10" s="110"/>
      <c r="E10" s="111">
        <v>43490.0</v>
      </c>
      <c r="F10" s="43"/>
      <c r="G10" s="43"/>
      <c r="H10" s="43"/>
      <c r="I10" s="43"/>
      <c r="J10" s="43"/>
      <c r="K10" s="43"/>
      <c r="L10" s="43"/>
      <c r="M10" s="43"/>
      <c r="N10" s="43"/>
      <c r="O10" s="43"/>
      <c r="P10" s="43"/>
      <c r="Q10" s="43"/>
      <c r="R10" s="43"/>
      <c r="S10" s="43"/>
      <c r="T10" s="43"/>
      <c r="U10" s="43"/>
      <c r="V10" s="43"/>
      <c r="W10" s="43"/>
      <c r="X10" s="43"/>
      <c r="Y10" s="43"/>
      <c r="Z10" s="43"/>
    </row>
    <row r="11">
      <c r="A11" s="49"/>
      <c r="B11" s="45" t="s">
        <v>146</v>
      </c>
      <c r="C11" s="46" t="s">
        <v>147</v>
      </c>
      <c r="D11" s="111">
        <v>6021577.0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148</v>
      </c>
      <c r="C12" s="46" t="s">
        <v>149</v>
      </c>
      <c r="D12" s="111">
        <v>1591211.0</v>
      </c>
      <c r="E12" s="108">
        <f>D11-D12</f>
        <v>4430366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150</v>
      </c>
      <c r="D13" s="112"/>
      <c r="E13" s="111">
        <v>2782661.0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151</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154</v>
      </c>
      <c r="D17" s="112"/>
      <c r="E17" s="111">
        <v>37045.0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155</v>
      </c>
      <c r="D18" s="113"/>
      <c r="E18" s="114">
        <f>sum(E2:E17)</f>
        <v>10609473</v>
      </c>
      <c r="F18" s="43"/>
      <c r="G18" s="43"/>
      <c r="H18" s="43"/>
      <c r="I18" s="43"/>
      <c r="J18" s="43"/>
      <c r="K18" s="43"/>
      <c r="L18" s="43"/>
      <c r="M18" s="43"/>
      <c r="N18" s="43"/>
      <c r="O18" s="43"/>
      <c r="P18" s="43"/>
      <c r="Q18" s="43"/>
      <c r="R18" s="43"/>
      <c r="S18" s="43"/>
      <c r="T18" s="43"/>
      <c r="U18" s="43"/>
      <c r="V18" s="43"/>
      <c r="W18" s="43"/>
      <c r="X18" s="43"/>
      <c r="Y18" s="43"/>
      <c r="Z18" s="43"/>
    </row>
    <row r="19">
      <c r="A19" s="44" t="s">
        <v>156</v>
      </c>
      <c r="B19" s="115">
        <v>17.0</v>
      </c>
      <c r="C19" s="116" t="s">
        <v>157</v>
      </c>
      <c r="D19" s="117"/>
      <c r="E19" s="111">
        <v>376456.0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158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159</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160</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164</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165</v>
      </c>
      <c r="D27" s="117"/>
      <c r="E27" s="118">
        <v>38042.0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166</v>
      </c>
      <c r="D28" s="125"/>
      <c r="E28" s="126">
        <f>sum(E19:E27)</f>
        <v>414498</v>
      </c>
      <c r="F28" s="43"/>
      <c r="G28" s="43"/>
      <c r="H28" s="43"/>
      <c r="I28" s="43"/>
      <c r="J28" s="43"/>
      <c r="K28" s="43"/>
      <c r="L28" s="43"/>
      <c r="M28" s="43"/>
      <c r="N28" s="43"/>
      <c r="O28" s="43"/>
      <c r="P28" s="43"/>
      <c r="Q28" s="43"/>
      <c r="R28" s="43"/>
      <c r="S28" s="43"/>
      <c r="T28" s="43"/>
      <c r="U28" s="43"/>
      <c r="V28" s="43"/>
      <c r="W28" s="43"/>
      <c r="X28" s="43"/>
      <c r="Y28" s="43"/>
      <c r="Z28" s="43"/>
    </row>
    <row r="29">
      <c r="A29" s="65" t="s">
        <v>167</v>
      </c>
      <c r="B29" s="127"/>
      <c r="C29" s="128" t="s">
        <v>168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169</v>
      </c>
      <c r="D30" s="117"/>
      <c r="E30" s="111">
        <v>9414339.0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170</v>
      </c>
      <c r="D31" s="117"/>
      <c r="E31" s="111">
        <v>780636.0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175</v>
      </c>
      <c r="D36" s="131"/>
      <c r="E36" s="126">
        <f>sum(E30:E35)</f>
        <v>10194975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176</v>
      </c>
      <c r="D37" s="135"/>
      <c r="E37" s="136">
        <f>E36+E28</f>
        <v>10609473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