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<sst xmlns="http://schemas.openxmlformats.org/spreadsheetml/2006/main" count="882" uniqueCount="257">
  <si>
    <t>LANDMARK ON MAIN STREET</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</si>
  <si>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</si>
  <si>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</si>
  <si>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</si>
  <si>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</si>
  <si>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</si>
  <si>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</si>
  <si>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</si>
  <si>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</si>
  <si>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</si>
  <si>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</si>
  <si>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</si>
  <si>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</si>
  <si>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</si>
  <si>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</si>
  <si>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</si>
  <si>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</si>
  <si>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</si>
  <si>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</si>
  <si>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</si>
  <si>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</si>
  <si>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</si>
  <si>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</si>
  <si>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</si>
  <si>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</si>
  <si>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</si>
  <si>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</si>
  <si>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</si>
  <si>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</si>
  <si>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</si>
  <si>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</si>
  <si>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</si>
  <si>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</si>
  <si>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</si>
  <si>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</si>
  <si>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</si>
  <si>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</si>
  <si>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</si>
  <si>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</si>
  <si>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</si>
  <si>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</si>
  <si>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</si>
  <si>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</si>
  <si>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</si>
  <si>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</si>
  <si>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</si>
  <si>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</si>
  <si>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</si>
  <si>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</si>
  <si>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</si>
  <si>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</si>
  <si>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</si>
  <si>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</si>
  <si>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</si>
  <si>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</si>
  <si>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</si>
  <si>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</si>
  <si>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</si>
  <si>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</si>
  <si>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</si>
  <si>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</si>
  <si>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</si>
  <si>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</si>
  <si>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</si>
  <si>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BOX OFFICE REVENUE</t>
  </si>
  <si>
    <t>COMMUNITY CENTER RENTAL</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</si>
  <si>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</si>
  <si>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</si>
  <si>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</si>
  <si>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</si>
  <si>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</si>
  <si>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</si>
  <si>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</si>
  <si>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</si>
  <si>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</si>
  <si>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</si>
  <si>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</si>
  <si>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</si>
  <si>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</si>
  <si>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</si>
  <si>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</si>
  <si>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</si>
  <si>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</si>
  <si>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</si>
  <si>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</si>
  <si>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</si>
  <si>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</si>
  <si>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</si>
  <si>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</si>
  <si>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</si>
  <si>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</si>
  <si>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</si>
  <si>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</si>
  <si>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</si>
  <si>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</si>
  <si>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</si>
  <si>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</si>
  <si>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</si>
  <si>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CD POSTER AND BOOK SALES</t>
  </si>
  <si>
    <t>MISCELLANEOUS INCOME</t>
  </si>
  <si>
    <t>PIANO BAR</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</si>
  <si>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</si>
  <si>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</si>
  <si>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</si>
  <si>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</si>
  <si>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</si>
  <si>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</si>
  <si>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</si>
  <si>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</si>
  <si>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</si>
  <si>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</si>
  <si>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</si>
  <si>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</si>
  <si>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</si>
  <si>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</si>
  <si>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</si>
  <si>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</si>
  <si>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</si>
  <si>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</si>
  <si>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</si>
  <si>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</si>
  <si>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</si>
  <si>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</si>
  <si>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</si>
  <si>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</si>
  <si>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</si>
  <si>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</si>
  <si>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</si>
  <si>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</si>
  <si>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</si>
  <si>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</si>
  <si>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</si>
  <si>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</si>
  <si>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</si>
  <si>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</si>
  <si>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</si>
  <si>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</si>
  <si>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</si>
  <si>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 xml:space="preserve"> PRODUCTION COSTS</t>
  </si>
  <si>
    <t>Printing and Publications</t>
  </si>
  <si>
    <t>OTHER EXPENSES</t>
  </si>
  <si>
    <t>EQUIPMENT AND MAINTENANCE</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</si>
  <si>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</si>
  <si>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</si>
  <si>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</si>
  <si>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</si>
  <si>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</si>
  <si>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</si>
  <si>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</si>
  <si>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</si>
  <si>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</si>
  <si>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</si>
  <si>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</si>
  <si>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</si>
  <si>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</si>
  <si>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</si>
  <si>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</si>
  <si>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</si>
  <si>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</si>
  <si>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</si>
  <si>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</si>
  <si>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</si>
  <si>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</si>
  <si>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</si>
  <si>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</si>
  <si>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</si>
  <si>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</si>
  <si>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</si>
  <si>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</si>
  <si>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</si>
  <si>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</si>
  <si>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</si>
  <si>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</si>
  <si>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</si>
  <si>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</si>
  <si>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</si>
  <si>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</si>
  <si>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</si>
  <si>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</si>
  <si>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</si>
  <si>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</si>
  <si>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</si>
  <si>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</si>
  <si>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</si>
  <si>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</si>
  <si>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</si>
  <si>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</si>
  <si>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</si>
  <si>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</si>
  <si>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</si>
  <si>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</si>
  <si>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</si>
  <si>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</si>
  <si>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</si>
  <si>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</si>
  <si>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</si>
  <si>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</si>
  <si>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</si>
  <si>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</si>
  <si>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</si>
  <si>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</si>
  <si>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</si>
  <si>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</si>
  <si>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</si>
  <si>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</si>
  <si>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</si>
  <si>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</si>
  <si>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</si>
  <si>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</si>
  <si>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</si>
  <si>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</si>
  <si>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</si>
  <si>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</si>
  <si>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</si>
  <si>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</si>
  <si>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</si>
  <si>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</si>
  <si>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</si>
  <si>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</si>
  <si>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</si>
  <si>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</si>
  <si>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</si>
  <si>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</si>
  <si>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</si>
  <si>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</si>
  <si>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</si>
  <si>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</si>
  <si>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</si>
  <si>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</si>
  <si>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</si>
  <si>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</si>
  <si>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</si>
  <si>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</si>
  <si>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</si>
  <si>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</si>
  <si>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</si>
  <si>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</si>
  <si>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</si>
  <si>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</si>
  <si>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</si>
  <si>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</si>
  <si>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</si>
  <si>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</si>
  <si>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 xml:space="preserve"> Production fees</t>
  </si>
  <si>
    <t>PRODUCTION COST</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</si>
  <si>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</si>
  <si>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</si>
  <si>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OTHER NON-RECURRING INCOME</t>
  </si>
  <si>
    <t xml:space="preserve"> PRODUCTION FEES</t>
  </si>
  <si>
    <t>PRODUCTION COSTS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</si>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</sst>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0" fillId="0" fontId="2" numFmtId="0" xfId="0" applyAlignment="1" applyFont="1">
      <alignment readingOrder="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LANDMARK ON MAIN STREET</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185</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186</v>
      </c>
      <c r="C3" s="144" t="s">
        <v>187</v>
      </c>
      <c r="D3" s="145">
        <f>'Expenses 2023'!C40</f>
        <v>1871236</v>
      </c>
      <c r="E3" s="146"/>
      <c r="F3" s="43"/>
      <c r="G3" s="43"/>
      <c r="H3" s="43"/>
      <c r="I3" s="43"/>
      <c r="J3" s="43"/>
      <c r="K3" s="43"/>
      <c r="L3" s="43"/>
      <c r="M3" s="43"/>
      <c r="N3" s="43"/>
      <c r="O3" s="43"/>
      <c r="P3" s="43"/>
      <c r="Q3" s="43"/>
      <c r="R3" s="43"/>
      <c r="S3" s="43"/>
      <c r="T3" s="43"/>
      <c r="U3" s="43"/>
      <c r="V3" s="43"/>
      <c r="W3" s="43"/>
      <c r="X3" s="43"/>
      <c r="Y3" s="43"/>
    </row>
    <row r="4">
      <c r="A4" s="138"/>
      <c r="B4" s="49"/>
      <c r="C4" s="144" t="s">
        <v>188</v>
      </c>
      <c r="D4" s="145">
        <f>'Expenses 2023'!C31</f>
        <v>54640</v>
      </c>
      <c r="E4" s="146"/>
      <c r="F4" s="43"/>
      <c r="G4" s="43"/>
      <c r="H4" s="43"/>
      <c r="I4" s="43"/>
      <c r="J4" s="43"/>
      <c r="K4" s="43"/>
      <c r="L4" s="43"/>
      <c r="M4" s="43"/>
      <c r="N4" s="43"/>
      <c r="O4" s="43"/>
      <c r="P4" s="43"/>
      <c r="Q4" s="43"/>
      <c r="R4" s="43"/>
      <c r="S4" s="43"/>
      <c r="T4" s="43"/>
      <c r="U4" s="43"/>
      <c r="V4" s="43"/>
      <c r="W4" s="43"/>
      <c r="X4" s="43"/>
      <c r="Y4" s="43"/>
    </row>
    <row r="5">
      <c r="A5" s="138"/>
      <c r="B5" s="49"/>
      <c r="C5" s="144" t="s">
        <v>189</v>
      </c>
      <c r="D5" s="145">
        <f>D3-D4</f>
        <v>1816596</v>
      </c>
      <c r="E5" s="146"/>
      <c r="F5" s="43"/>
      <c r="G5" s="43"/>
      <c r="H5" s="43"/>
      <c r="I5" s="43"/>
      <c r="J5" s="43"/>
      <c r="K5" s="43"/>
      <c r="L5" s="43"/>
      <c r="M5" s="43"/>
      <c r="N5" s="43"/>
      <c r="O5" s="43"/>
      <c r="P5" s="43"/>
      <c r="Q5" s="43"/>
      <c r="R5" s="43"/>
      <c r="S5" s="43"/>
      <c r="T5" s="43"/>
      <c r="U5" s="43"/>
      <c r="V5" s="43"/>
      <c r="W5" s="43"/>
      <c r="X5" s="43"/>
      <c r="Y5" s="43"/>
    </row>
    <row r="6">
      <c r="A6" s="138"/>
      <c r="B6" s="49"/>
      <c r="C6" s="144" t="s">
        <v>190</v>
      </c>
      <c r="D6" s="145">
        <f>D5/12</f>
        <v>151383</v>
      </c>
      <c r="E6" s="146"/>
      <c r="F6" s="43"/>
      <c r="G6" s="43"/>
      <c r="H6" s="43"/>
      <c r="I6" s="43"/>
      <c r="J6" s="43"/>
      <c r="K6" s="43"/>
      <c r="L6" s="43"/>
      <c r="M6" s="43"/>
      <c r="N6" s="43"/>
      <c r="O6" s="43"/>
      <c r="P6" s="43"/>
      <c r="Q6" s="43"/>
      <c r="R6" s="43"/>
      <c r="S6" s="43"/>
      <c r="T6" s="43"/>
      <c r="U6" s="43"/>
      <c r="V6" s="43"/>
      <c r="W6" s="43"/>
      <c r="X6" s="43"/>
      <c r="Y6" s="43"/>
    </row>
    <row r="7">
      <c r="A7" s="138"/>
      <c r="B7" s="49"/>
      <c r="C7" s="144" t="s">
        <v>191</v>
      </c>
      <c r="D7" s="75">
        <f>'Balance Sheet 2023'!E2+'Balance Sheet 2023'!E3</f>
        <v>59218</v>
      </c>
      <c r="E7" s="146"/>
      <c r="F7" s="43"/>
      <c r="G7" s="43"/>
      <c r="H7" s="43"/>
      <c r="I7" s="43"/>
      <c r="J7" s="43"/>
      <c r="K7" s="43"/>
      <c r="L7" s="43"/>
      <c r="M7" s="43"/>
      <c r="N7" s="43"/>
      <c r="O7" s="43"/>
      <c r="P7" s="43"/>
      <c r="Q7" s="43"/>
      <c r="R7" s="43"/>
      <c r="S7" s="43"/>
      <c r="T7" s="43"/>
      <c r="U7" s="43"/>
      <c r="V7" s="43"/>
      <c r="W7" s="43"/>
      <c r="X7" s="43"/>
      <c r="Y7" s="43"/>
    </row>
    <row r="8">
      <c r="A8" s="138"/>
      <c r="B8" s="49"/>
      <c r="C8" s="147" t="s">
        <v>185</v>
      </c>
      <c r="D8" s="148">
        <f>D7/D6</f>
        <v>0.3911799872</v>
      </c>
      <c r="E8" s="149" t="s">
        <v>192</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193</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194</v>
      </c>
      <c r="C11" s="144" t="s">
        <v>195</v>
      </c>
      <c r="D11" s="75">
        <f>'Balance Sheet 2023'!E30</f>
        <v>1552157</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196</v>
      </c>
      <c r="D12" s="75">
        <f>'Expenses 2023'!C40</f>
        <v>1871236</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197</v>
      </c>
      <c r="D13" s="145">
        <f>D12/12</f>
        <v>155936.3333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193</v>
      </c>
      <c r="D14" s="148">
        <f>D11/D13</f>
        <v>9.953786695</v>
      </c>
      <c r="E14" s="149" t="s">
        <v>192</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198</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199</v>
      </c>
      <c r="C17" s="144" t="s">
        <v>200</v>
      </c>
      <c r="D17" s="75">
        <f>sum('Balance Sheet 2023'!E13:E15)</f>
        <v>1192279</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196</v>
      </c>
      <c r="D18" s="75">
        <f>'Expenses 2023'!C40</f>
        <v>1871236</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197</v>
      </c>
      <c r="D19" s="145">
        <f>D18/12</f>
        <v>155936.3333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201</v>
      </c>
      <c r="D20" s="148">
        <f>D17/D19</f>
        <v>7.645934559</v>
      </c>
      <c r="E20" s="149" t="s">
        <v>192</v>
      </c>
      <c r="F20" s="43"/>
      <c r="G20" s="43"/>
      <c r="H20" s="43"/>
      <c r="I20" s="43"/>
      <c r="J20" s="43"/>
      <c r="K20" s="43"/>
      <c r="L20" s="43"/>
      <c r="M20" s="43"/>
      <c r="N20" s="43"/>
      <c r="O20" s="43"/>
      <c r="P20" s="43"/>
      <c r="Q20" s="43"/>
      <c r="R20" s="43"/>
      <c r="S20" s="43"/>
      <c r="T20" s="43"/>
      <c r="U20" s="43"/>
      <c r="V20" s="43"/>
      <c r="W20" s="43"/>
      <c r="X20" s="43"/>
      <c r="Y20" s="43"/>
    </row>
    <row r="21">
      <c r="A21" s="138"/>
      <c r="B21" s="49"/>
      <c r="C21" s="153" t="s">
        <v>202</v>
      </c>
      <c r="D21" s="154">
        <f>D20+D8</f>
        <v>8.037114546</v>
      </c>
      <c r="E21" s="155" t="s">
        <v>192</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203</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204</v>
      </c>
      <c r="C24" s="159"/>
      <c r="D24" s="160">
        <f>max('Revenues 2023'!E2:E7,'Revenues 2023'!F10:F15)</f>
        <v>555275</v>
      </c>
      <c r="E24" s="161" t="s">
        <v>205</v>
      </c>
      <c r="F24" s="43"/>
      <c r="G24" s="43"/>
      <c r="H24" s="43"/>
      <c r="I24" s="43"/>
      <c r="J24" s="43"/>
      <c r="K24" s="43"/>
      <c r="L24" s="43"/>
      <c r="M24" s="43"/>
      <c r="N24" s="43"/>
      <c r="O24" s="43"/>
      <c r="P24" s="43"/>
      <c r="Q24" s="43"/>
      <c r="R24" s="43"/>
      <c r="S24" s="43"/>
      <c r="T24" s="43"/>
      <c r="U24" s="43"/>
      <c r="V24" s="43"/>
      <c r="W24" s="43"/>
      <c r="X24" s="43"/>
      <c r="Y24" s="43"/>
    </row>
    <row r="25">
      <c r="A25" s="138"/>
      <c r="B25" s="49"/>
      <c r="C25" s="144" t="s">
        <v>206</v>
      </c>
      <c r="D25" s="145">
        <f>'Revenues 2023'!F44</f>
        <v>1586796</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203</v>
      </c>
      <c r="D26" s="162">
        <f>D24/D25</f>
        <v>0.3499347112</v>
      </c>
      <c r="E26" s="149" t="s">
        <v>207</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208</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209</v>
      </c>
      <c r="C29" s="144" t="s">
        <v>210</v>
      </c>
      <c r="D29" s="75">
        <f>SUM('Expenses 2023'!C7:C9)</f>
        <v>665088</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211</v>
      </c>
      <c r="D30" s="75">
        <f>SUM('Expenses 2023'!C10:C12)</f>
        <v>63967</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212</v>
      </c>
      <c r="D31" s="75">
        <f>sum(D29:D30)</f>
        <v>729055</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187</v>
      </c>
      <c r="D32" s="75">
        <f>'Expenses 2023'!C40</f>
        <v>1871236</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213</v>
      </c>
      <c r="D33" s="162">
        <f>D31/D32</f>
        <v>0.3896114654</v>
      </c>
      <c r="E33" s="149" t="s">
        <v>214</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215</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216</v>
      </c>
      <c r="C36" s="144" t="s">
        <v>217</v>
      </c>
      <c r="D36" s="75">
        <f>SUM('Expenses 2023'!C10:C11)</f>
        <v>15842</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210</v>
      </c>
      <c r="D37" s="75">
        <f>SUM('Expenses 2023'!C7:C9)</f>
        <v>665088</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215</v>
      </c>
      <c r="D38" s="162">
        <f>D36/D37</f>
        <v>0.02381940435</v>
      </c>
      <c r="E38" s="149" t="s">
        <v>218</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219</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220</v>
      </c>
      <c r="C41" s="147" t="s">
        <v>245</v>
      </c>
      <c r="D41" s="75">
        <f>'Expenses 2023'!D40</f>
        <v>1623612</v>
      </c>
      <c r="E41" s="164">
        <f t="shared" ref="E41:E44" si="1">D41/$D$44</f>
        <v>0.867668215</v>
      </c>
      <c r="F41" s="43"/>
      <c r="G41" s="43"/>
      <c r="H41" s="43"/>
      <c r="I41" s="43"/>
      <c r="J41" s="43"/>
      <c r="K41" s="43"/>
      <c r="L41" s="43"/>
      <c r="M41" s="43"/>
      <c r="N41" s="43"/>
      <c r="O41" s="43"/>
      <c r="P41" s="43"/>
      <c r="Q41" s="43"/>
      <c r="R41" s="43"/>
      <c r="S41" s="43"/>
      <c r="T41" s="43"/>
      <c r="U41" s="43"/>
      <c r="V41" s="43"/>
      <c r="W41" s="43"/>
      <c r="X41" s="43"/>
      <c r="Y41" s="43"/>
    </row>
    <row r="42">
      <c r="A42" s="138"/>
      <c r="B42" s="49"/>
      <c r="C42" s="147" t="s">
        <v>222</v>
      </c>
      <c r="D42" s="145">
        <f>'Expenses 2023'!E40</f>
        <v>129647</v>
      </c>
      <c r="E42" s="164">
        <f t="shared" si="1"/>
        <v>0.06928415229</v>
      </c>
      <c r="F42" s="43"/>
      <c r="G42" s="43"/>
      <c r="H42" s="43"/>
      <c r="I42" s="43"/>
      <c r="J42" s="43"/>
      <c r="K42" s="43"/>
      <c r="L42" s="43"/>
      <c r="M42" s="43"/>
      <c r="N42" s="43"/>
      <c r="O42" s="43"/>
      <c r="P42" s="43"/>
      <c r="Q42" s="43"/>
      <c r="R42" s="43"/>
      <c r="S42" s="43"/>
      <c r="T42" s="43"/>
      <c r="U42" s="43"/>
      <c r="V42" s="43"/>
      <c r="W42" s="43"/>
      <c r="X42" s="43"/>
      <c r="Y42" s="43"/>
    </row>
    <row r="43">
      <c r="A43" s="138"/>
      <c r="B43" s="49"/>
      <c r="C43" s="147" t="s">
        <v>223</v>
      </c>
      <c r="D43" s="145">
        <f>'Expenses 2023'!F40</f>
        <v>117977</v>
      </c>
      <c r="E43" s="164">
        <f t="shared" si="1"/>
        <v>0.06304763269</v>
      </c>
      <c r="F43" s="43"/>
      <c r="G43" s="43"/>
      <c r="H43" s="43"/>
      <c r="I43" s="43"/>
      <c r="J43" s="43"/>
      <c r="K43" s="43"/>
      <c r="L43" s="43"/>
      <c r="M43" s="43"/>
      <c r="N43" s="43"/>
      <c r="O43" s="43"/>
      <c r="P43" s="43"/>
      <c r="Q43" s="43"/>
      <c r="R43" s="43"/>
      <c r="S43" s="43"/>
      <c r="T43" s="43"/>
      <c r="U43" s="43"/>
      <c r="V43" s="43"/>
      <c r="W43" s="43"/>
      <c r="X43" s="43"/>
      <c r="Y43" s="43"/>
    </row>
    <row r="44">
      <c r="A44" s="138"/>
      <c r="B44" s="49"/>
      <c r="C44" s="144" t="s">
        <v>187</v>
      </c>
      <c r="D44" s="145">
        <f>sum(D41:D43)</f>
        <v>1871236</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224</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225</v>
      </c>
      <c r="C47" s="144" t="s">
        <v>226</v>
      </c>
      <c r="D47" s="145">
        <f>'Revenues 2023'!F9</f>
        <v>452007</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227</v>
      </c>
      <c r="D48" s="145">
        <f>'Expenses 2023'!F40</f>
        <v>117977</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228</v>
      </c>
      <c r="D49" s="165">
        <f>if(D48=0, "$0",D47/D48)</f>
        <v>3.831314578</v>
      </c>
      <c r="E49" s="149" t="s">
        <v>229</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230</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231</v>
      </c>
      <c r="C52" s="144" t="s">
        <v>232</v>
      </c>
      <c r="D52" s="145">
        <f>sum('Balance Sheet 2023'!E2:E10)</f>
        <v>284289</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233</v>
      </c>
      <c r="D53" s="145">
        <f>sum('Balance Sheet 2023'!E19:E22)</f>
        <v>184451</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234</v>
      </c>
      <c r="D54" s="167">
        <f>D52/D53</f>
        <v>1.541271123</v>
      </c>
      <c r="E54" s="149" t="s">
        <v>235</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236</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237</v>
      </c>
      <c r="C57" s="144" t="s">
        <v>238</v>
      </c>
      <c r="D57" s="145">
        <f>sum('Balance Sheet 2023'!E25:E26)</f>
        <v>161707</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239</v>
      </c>
      <c r="D58" s="145">
        <f>'Balance Sheet 2023'!E18</f>
        <v>2434183</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240</v>
      </c>
      <c r="D59" s="168">
        <f>D57/D58</f>
        <v>0.066431735</v>
      </c>
      <c r="E59" s="149" t="s">
        <v>241</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LANDMARK ON MAIN STREET</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147100.0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403375.0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328736.0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879211</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615083.0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455935.0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1071018</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34276.0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246</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24500.0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24500.0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99</v>
      </c>
      <c r="D39" s="74"/>
      <c r="E39" s="48">
        <v>2839.0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247</v>
      </c>
      <c r="D40" s="74"/>
      <c r="E40" s="48">
        <v>1632.0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t="s">
        <v>100</v>
      </c>
      <c r="D41" s="74"/>
      <c r="E41" s="48">
        <v>34070.0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101</v>
      </c>
      <c r="D42" s="74"/>
      <c r="E42" s="48">
        <v>793.0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39334</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102</v>
      </c>
      <c r="D44" s="88"/>
      <c r="E44" s="88"/>
      <c r="F44" s="89">
        <f>sum(F16:F43)+F9</f>
        <v>2023839</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LANDMARK ON MAIN STREET</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103</v>
      </c>
      <c r="D2" s="42" t="s">
        <v>104</v>
      </c>
      <c r="E2" s="42" t="s">
        <v>105</v>
      </c>
      <c r="F2" s="42" t="s">
        <v>106</v>
      </c>
      <c r="G2" s="43"/>
      <c r="H2" s="43"/>
      <c r="I2" s="43"/>
      <c r="J2" s="43"/>
      <c r="K2" s="43"/>
      <c r="L2" s="43"/>
      <c r="M2" s="43"/>
      <c r="N2" s="43"/>
      <c r="O2" s="43"/>
      <c r="P2" s="43"/>
      <c r="Q2" s="43"/>
      <c r="R2" s="43"/>
      <c r="S2" s="43"/>
      <c r="T2" s="43"/>
      <c r="U2" s="43"/>
      <c r="V2" s="43"/>
      <c r="W2" s="43"/>
      <c r="X2" s="43"/>
      <c r="Y2" s="43"/>
      <c r="Z2" s="43"/>
    </row>
    <row r="3">
      <c r="A3" s="80">
        <v>1.0</v>
      </c>
      <c r="B3" s="96" t="s">
        <v>107</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108</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109</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110</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111</v>
      </c>
      <c r="C7" s="98">
        <f t="shared" si="1"/>
        <v>127404</v>
      </c>
      <c r="D7" s="99">
        <v>101923.0</v>
      </c>
      <c r="E7" s="99">
        <v>11466.0</v>
      </c>
      <c r="F7" s="99">
        <v>14015.0</v>
      </c>
      <c r="G7" s="43"/>
      <c r="H7" s="43"/>
      <c r="I7" s="43"/>
      <c r="J7" s="43"/>
      <c r="K7" s="43"/>
      <c r="L7" s="43"/>
      <c r="M7" s="43"/>
      <c r="N7" s="43"/>
      <c r="O7" s="43"/>
      <c r="P7" s="43"/>
      <c r="Q7" s="43"/>
      <c r="R7" s="43"/>
      <c r="S7" s="43"/>
      <c r="T7" s="43"/>
      <c r="U7" s="43"/>
      <c r="V7" s="43"/>
      <c r="W7" s="43"/>
      <c r="X7" s="43"/>
      <c r="Y7" s="43"/>
      <c r="Z7" s="43"/>
    </row>
    <row r="8">
      <c r="A8" s="80">
        <v>6.0</v>
      </c>
      <c r="B8" s="96" t="s">
        <v>112</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113</v>
      </c>
      <c r="C9" s="98">
        <f t="shared" si="1"/>
        <v>514136</v>
      </c>
      <c r="D9" s="99">
        <v>411309.0</v>
      </c>
      <c r="E9" s="99">
        <v>46273.0</v>
      </c>
      <c r="F9" s="99">
        <v>56554.0</v>
      </c>
      <c r="G9" s="43"/>
      <c r="H9" s="43"/>
      <c r="I9" s="43"/>
      <c r="J9" s="43"/>
      <c r="K9" s="43"/>
      <c r="L9" s="43"/>
      <c r="M9" s="43"/>
      <c r="N9" s="43"/>
      <c r="O9" s="43"/>
      <c r="P9" s="43"/>
      <c r="Q9" s="43"/>
      <c r="R9" s="43"/>
      <c r="S9" s="43"/>
      <c r="T9" s="43"/>
      <c r="U9" s="43"/>
      <c r="V9" s="43"/>
      <c r="W9" s="43"/>
      <c r="X9" s="43"/>
      <c r="Y9" s="43"/>
      <c r="Z9" s="43"/>
    </row>
    <row r="10">
      <c r="A10" s="80">
        <v>8.0</v>
      </c>
      <c r="B10" s="96" t="s">
        <v>114</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115</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116</v>
      </c>
      <c r="C12" s="98">
        <f t="shared" si="1"/>
        <v>67461</v>
      </c>
      <c r="D12" s="99">
        <v>53969.0</v>
      </c>
      <c r="E12" s="99">
        <v>6071.0</v>
      </c>
      <c r="F12" s="99">
        <v>7421.0</v>
      </c>
      <c r="G12" s="43"/>
      <c r="H12" s="43"/>
      <c r="I12" s="43"/>
      <c r="J12" s="43"/>
      <c r="K12" s="43"/>
      <c r="L12" s="43"/>
      <c r="M12" s="43"/>
      <c r="N12" s="43"/>
      <c r="O12" s="43"/>
      <c r="P12" s="43"/>
      <c r="Q12" s="43"/>
      <c r="R12" s="43"/>
      <c r="S12" s="43"/>
      <c r="T12" s="43"/>
      <c r="U12" s="43"/>
      <c r="V12" s="43"/>
      <c r="W12" s="43"/>
      <c r="X12" s="43"/>
      <c r="Y12" s="43"/>
      <c r="Z12" s="43"/>
    </row>
    <row r="13">
      <c r="A13" s="45">
        <v>11.0</v>
      </c>
      <c r="B13" s="46" t="s">
        <v>117</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118</v>
      </c>
      <c r="B14" s="46" t="s">
        <v>119</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120</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121</v>
      </c>
      <c r="C16" s="98">
        <f t="shared" si="1"/>
        <v>10357</v>
      </c>
      <c r="D16" s="99">
        <v>7250.0</v>
      </c>
      <c r="E16" s="99">
        <v>3107.0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122</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123</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124</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125</v>
      </c>
      <c r="C20" s="98">
        <f t="shared" si="1"/>
        <v>118144</v>
      </c>
      <c r="D20" s="99">
        <v>82701.0</v>
      </c>
      <c r="E20" s="99">
        <v>35443.0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126</v>
      </c>
      <c r="C21" s="98">
        <f t="shared" si="1"/>
        <v>83370</v>
      </c>
      <c r="D21" s="99">
        <v>66696.0</v>
      </c>
      <c r="E21" s="99">
        <v>7503.0</v>
      </c>
      <c r="F21" s="99">
        <v>9171.0</v>
      </c>
      <c r="G21" s="43"/>
      <c r="H21" s="43"/>
      <c r="I21" s="43"/>
      <c r="J21" s="43"/>
      <c r="K21" s="43"/>
      <c r="L21" s="43"/>
      <c r="M21" s="43"/>
      <c r="N21" s="43"/>
      <c r="O21" s="43"/>
      <c r="P21" s="43"/>
      <c r="Q21" s="43"/>
      <c r="R21" s="43"/>
      <c r="S21" s="43"/>
      <c r="T21" s="43"/>
      <c r="U21" s="43"/>
      <c r="V21" s="43"/>
      <c r="W21" s="43"/>
      <c r="X21" s="43"/>
      <c r="Y21" s="43"/>
      <c r="Z21" s="43"/>
    </row>
    <row r="22">
      <c r="A22" s="45">
        <v>13.0</v>
      </c>
      <c r="B22" s="46" t="s">
        <v>127</v>
      </c>
      <c r="C22" s="98">
        <f t="shared" si="1"/>
        <v>10431</v>
      </c>
      <c r="D22" s="99">
        <v>8345.0</v>
      </c>
      <c r="E22" s="99">
        <v>939.0</v>
      </c>
      <c r="F22" s="99">
        <v>1147.0</v>
      </c>
      <c r="G22" s="43"/>
      <c r="H22" s="43"/>
      <c r="I22" s="43"/>
      <c r="J22" s="43"/>
      <c r="K22" s="43"/>
      <c r="L22" s="43"/>
      <c r="M22" s="43"/>
      <c r="N22" s="43"/>
      <c r="O22" s="43"/>
      <c r="P22" s="43"/>
      <c r="Q22" s="43"/>
      <c r="R22" s="43"/>
      <c r="S22" s="43"/>
      <c r="T22" s="43"/>
      <c r="U22" s="43"/>
      <c r="V22" s="43"/>
      <c r="W22" s="43"/>
      <c r="X22" s="43"/>
      <c r="Y22" s="43"/>
      <c r="Z22" s="43"/>
    </row>
    <row r="23">
      <c r="A23" s="45">
        <v>14.0</v>
      </c>
      <c r="B23" s="46" t="s">
        <v>128</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129</v>
      </c>
      <c r="C25" s="98">
        <f t="shared" si="1"/>
        <v>365284</v>
      </c>
      <c r="D25" s="99">
        <v>339715.0</v>
      </c>
      <c r="E25" s="99">
        <v>10958.0</v>
      </c>
      <c r="F25" s="99">
        <v>14611.0</v>
      </c>
      <c r="G25" s="43"/>
      <c r="H25" s="43"/>
      <c r="I25" s="43"/>
      <c r="J25" s="43"/>
      <c r="K25" s="43"/>
      <c r="L25" s="43"/>
      <c r="M25" s="43"/>
      <c r="N25" s="43"/>
      <c r="O25" s="43"/>
      <c r="P25" s="43"/>
      <c r="Q25" s="43"/>
      <c r="R25" s="43"/>
      <c r="S25" s="43"/>
      <c r="T25" s="43"/>
      <c r="U25" s="43"/>
      <c r="V25" s="43"/>
      <c r="W25" s="43"/>
      <c r="X25" s="43"/>
      <c r="Y25" s="43"/>
      <c r="Z25" s="43"/>
    </row>
    <row r="26">
      <c r="A26" s="45">
        <v>17.0</v>
      </c>
      <c r="B26" s="46" t="s">
        <v>130</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131</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132</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133</v>
      </c>
      <c r="C29" s="98">
        <f t="shared" si="1"/>
        <v>4227</v>
      </c>
      <c r="D29" s="99">
        <v>0.0</v>
      </c>
      <c r="E29" s="99">
        <v>4227.0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134</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135</v>
      </c>
      <c r="C31" s="98">
        <f t="shared" si="1"/>
        <v>64054</v>
      </c>
      <c r="D31" s="99">
        <v>51243.0</v>
      </c>
      <c r="E31" s="99">
        <v>5765.0</v>
      </c>
      <c r="F31" s="99">
        <v>7046.0</v>
      </c>
      <c r="G31" s="43"/>
      <c r="H31" s="43"/>
      <c r="I31" s="43"/>
      <c r="J31" s="43"/>
      <c r="K31" s="43"/>
      <c r="L31" s="43"/>
      <c r="M31" s="43"/>
      <c r="N31" s="43"/>
      <c r="O31" s="43"/>
      <c r="P31" s="43"/>
      <c r="Q31" s="43"/>
      <c r="R31" s="43"/>
      <c r="S31" s="43"/>
      <c r="T31" s="43"/>
      <c r="U31" s="43"/>
      <c r="V31" s="43"/>
      <c r="W31" s="43"/>
      <c r="X31" s="43"/>
      <c r="Y31" s="43"/>
      <c r="Z31" s="43"/>
    </row>
    <row r="32">
      <c r="A32" s="45">
        <v>23.0</v>
      </c>
      <c r="B32" s="46" t="s">
        <v>136</v>
      </c>
      <c r="C32" s="98">
        <f t="shared" si="1"/>
        <v>40186</v>
      </c>
      <c r="D32" s="99">
        <v>32149.0</v>
      </c>
      <c r="E32" s="99">
        <v>3617.0</v>
      </c>
      <c r="F32" s="99">
        <v>4420.0</v>
      </c>
      <c r="G32" s="43"/>
      <c r="H32" s="43"/>
      <c r="I32" s="43"/>
      <c r="J32" s="43"/>
      <c r="K32" s="43"/>
      <c r="L32" s="43"/>
      <c r="M32" s="43"/>
      <c r="N32" s="43"/>
      <c r="O32" s="43"/>
      <c r="P32" s="43"/>
      <c r="Q32" s="43"/>
      <c r="R32" s="43"/>
      <c r="S32" s="43"/>
      <c r="T32" s="43"/>
      <c r="U32" s="43"/>
      <c r="V32" s="43"/>
      <c r="W32" s="43"/>
      <c r="X32" s="43"/>
      <c r="Y32" s="43"/>
      <c r="Z32" s="43"/>
    </row>
    <row r="33">
      <c r="A33" s="45">
        <v>24.0</v>
      </c>
      <c r="B33" s="46" t="s">
        <v>137</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118</v>
      </c>
      <c r="B34" s="46" t="s">
        <v>248</v>
      </c>
      <c r="C34" s="98">
        <f t="shared" si="1"/>
        <v>396641</v>
      </c>
      <c r="D34" s="99">
        <v>396641.0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249</v>
      </c>
      <c r="C35" s="98">
        <f t="shared" si="1"/>
        <v>100310</v>
      </c>
      <c r="D35" s="99">
        <v>100310.0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139</v>
      </c>
      <c r="C36" s="98">
        <f t="shared" si="1"/>
        <v>26682</v>
      </c>
      <c r="D36" s="99">
        <v>21346.0</v>
      </c>
      <c r="E36" s="99">
        <v>2401.0</v>
      </c>
      <c r="F36" s="99">
        <v>2935.0</v>
      </c>
      <c r="G36" s="43"/>
      <c r="H36" s="43"/>
      <c r="I36" s="43"/>
      <c r="J36" s="43"/>
      <c r="K36" s="43"/>
      <c r="L36" s="43"/>
      <c r="M36" s="43"/>
      <c r="N36" s="43"/>
      <c r="O36" s="43"/>
      <c r="P36" s="43"/>
      <c r="Q36" s="43"/>
      <c r="R36" s="43"/>
      <c r="S36" s="43"/>
      <c r="T36" s="43"/>
      <c r="U36" s="43"/>
      <c r="V36" s="43"/>
      <c r="W36" s="43"/>
      <c r="X36" s="43"/>
      <c r="Y36" s="43"/>
      <c r="Z36" s="43"/>
    </row>
    <row r="37">
      <c r="A37" s="45" t="s">
        <v>52</v>
      </c>
      <c r="B37" s="102" t="s">
        <v>140</v>
      </c>
      <c r="C37" s="98">
        <f t="shared" si="1"/>
        <v>15100</v>
      </c>
      <c r="D37" s="99">
        <v>12080.0</v>
      </c>
      <c r="E37" s="99">
        <v>1359.0</v>
      </c>
      <c r="F37" s="99">
        <v>1661.0</v>
      </c>
      <c r="G37" s="43"/>
      <c r="H37" s="43"/>
      <c r="I37" s="43"/>
      <c r="J37" s="43"/>
      <c r="K37" s="43"/>
      <c r="L37" s="43"/>
      <c r="M37" s="43"/>
      <c r="N37" s="43"/>
      <c r="O37" s="43"/>
      <c r="P37" s="43"/>
      <c r="Q37" s="43"/>
      <c r="R37" s="43"/>
      <c r="S37" s="43"/>
      <c r="T37" s="43"/>
      <c r="U37" s="43"/>
      <c r="V37" s="43"/>
      <c r="W37" s="43"/>
      <c r="X37" s="43"/>
      <c r="Y37" s="43"/>
      <c r="Z37" s="43"/>
    </row>
    <row r="38">
      <c r="A38" s="45" t="s">
        <v>54</v>
      </c>
      <c r="B38" s="46" t="s">
        <v>142</v>
      </c>
      <c r="C38" s="98">
        <f t="shared" si="1"/>
        <v>22757</v>
      </c>
      <c r="D38" s="99">
        <v>10914.0</v>
      </c>
      <c r="E38" s="99">
        <v>10958.0</v>
      </c>
      <c r="F38" s="99">
        <v>885.0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143</v>
      </c>
      <c r="C40" s="103">
        <f t="shared" ref="C40:F40" si="2">sum(C3:C39)</f>
        <v>1966544</v>
      </c>
      <c r="D40" s="103">
        <f t="shared" si="2"/>
        <v>1696591</v>
      </c>
      <c r="E40" s="103">
        <f t="shared" si="2"/>
        <v>150087</v>
      </c>
      <c r="F40" s="103">
        <f t="shared" si="2"/>
        <v>119866</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LANDMARK ON MAIN STREET</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144</v>
      </c>
      <c r="B2" s="45">
        <v>1.0</v>
      </c>
      <c r="C2" s="46" t="s">
        <v>145</v>
      </c>
      <c r="D2" s="110"/>
      <c r="E2" s="111">
        <v>61318.0</v>
      </c>
      <c r="F2" s="43"/>
      <c r="G2" s="43"/>
      <c r="H2" s="43"/>
      <c r="I2" s="43"/>
      <c r="J2" s="43"/>
      <c r="K2" s="43"/>
      <c r="L2" s="43"/>
      <c r="M2" s="43"/>
      <c r="N2" s="43"/>
      <c r="O2" s="43"/>
      <c r="P2" s="43"/>
      <c r="Q2" s="43"/>
      <c r="R2" s="43"/>
      <c r="S2" s="43"/>
      <c r="T2" s="43"/>
      <c r="U2" s="43"/>
      <c r="V2" s="43"/>
      <c r="W2" s="43"/>
      <c r="X2" s="43"/>
      <c r="Y2" s="43"/>
      <c r="Z2" s="43"/>
    </row>
    <row r="3">
      <c r="A3" s="49"/>
      <c r="B3" s="45">
        <v>2.0</v>
      </c>
      <c r="C3" s="46" t="s">
        <v>146</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147</v>
      </c>
      <c r="D4" s="110"/>
      <c r="E4" s="111">
        <v>187967.0</v>
      </c>
      <c r="F4" s="43"/>
      <c r="G4" s="43"/>
      <c r="H4" s="43"/>
      <c r="I4" s="43"/>
      <c r="J4" s="43"/>
      <c r="K4" s="43"/>
      <c r="L4" s="43"/>
      <c r="M4" s="43"/>
      <c r="N4" s="43"/>
      <c r="O4" s="43"/>
      <c r="P4" s="43"/>
      <c r="Q4" s="43"/>
      <c r="R4" s="43"/>
      <c r="S4" s="43"/>
      <c r="T4" s="43"/>
      <c r="U4" s="43"/>
      <c r="V4" s="43"/>
      <c r="W4" s="43"/>
      <c r="X4" s="43"/>
      <c r="Y4" s="43"/>
      <c r="Z4" s="43"/>
    </row>
    <row r="5">
      <c r="A5" s="49"/>
      <c r="B5" s="45">
        <v>4.0</v>
      </c>
      <c r="C5" s="46" t="s">
        <v>148</v>
      </c>
      <c r="D5" s="112"/>
      <c r="E5" s="111">
        <v>35433.0</v>
      </c>
      <c r="F5" s="43"/>
      <c r="G5" s="43"/>
      <c r="H5" s="43"/>
      <c r="I5" s="43"/>
      <c r="J5" s="43"/>
      <c r="K5" s="43"/>
      <c r="L5" s="43"/>
      <c r="M5" s="43"/>
      <c r="N5" s="43"/>
      <c r="O5" s="43"/>
      <c r="P5" s="43"/>
      <c r="Q5" s="43"/>
      <c r="R5" s="43"/>
      <c r="S5" s="43"/>
      <c r="T5" s="43"/>
      <c r="U5" s="43"/>
      <c r="V5" s="43"/>
      <c r="W5" s="43"/>
      <c r="X5" s="43"/>
      <c r="Y5" s="43"/>
      <c r="Z5" s="43"/>
    </row>
    <row r="6">
      <c r="A6" s="49"/>
      <c r="B6" s="45">
        <v>5.0</v>
      </c>
      <c r="C6" s="51" t="s">
        <v>149</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150</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151</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152</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153</v>
      </c>
      <c r="D10" s="110"/>
      <c r="E10" s="111">
        <v>24172.0</v>
      </c>
      <c r="F10" s="43"/>
      <c r="G10" s="43"/>
      <c r="H10" s="43"/>
      <c r="I10" s="43"/>
      <c r="J10" s="43"/>
      <c r="K10" s="43"/>
      <c r="L10" s="43"/>
      <c r="M10" s="43"/>
      <c r="N10" s="43"/>
      <c r="O10" s="43"/>
      <c r="P10" s="43"/>
      <c r="Q10" s="43"/>
      <c r="R10" s="43"/>
      <c r="S10" s="43"/>
      <c r="T10" s="43"/>
      <c r="U10" s="43"/>
      <c r="V10" s="43"/>
      <c r="W10" s="43"/>
      <c r="X10" s="43"/>
      <c r="Y10" s="43"/>
      <c r="Z10" s="43"/>
    </row>
    <row r="11">
      <c r="A11" s="49"/>
      <c r="B11" s="45" t="s">
        <v>154</v>
      </c>
      <c r="C11" s="46" t="s">
        <v>155</v>
      </c>
      <c r="D11" s="111">
        <v>2232396.0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156</v>
      </c>
      <c r="C12" s="46" t="s">
        <v>157</v>
      </c>
      <c r="D12" s="111">
        <v>650176.0</v>
      </c>
      <c r="E12" s="108">
        <f>D11-D12</f>
        <v>1582220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158</v>
      </c>
      <c r="D13" s="112"/>
      <c r="E13" s="111">
        <v>604842.0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159</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160</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161</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162</v>
      </c>
      <c r="D17" s="112"/>
      <c r="E17" s="111">
        <v>5.0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163</v>
      </c>
      <c r="D18" s="113"/>
      <c r="E18" s="114">
        <f>sum(E2:E17)</f>
        <v>2495957</v>
      </c>
      <c r="F18" s="43"/>
      <c r="G18" s="43"/>
      <c r="H18" s="43"/>
      <c r="I18" s="43"/>
      <c r="J18" s="43"/>
      <c r="K18" s="43"/>
      <c r="L18" s="43"/>
      <c r="M18" s="43"/>
      <c r="N18" s="43"/>
      <c r="O18" s="43"/>
      <c r="P18" s="43"/>
      <c r="Q18" s="43"/>
      <c r="R18" s="43"/>
      <c r="S18" s="43"/>
      <c r="T18" s="43"/>
      <c r="U18" s="43"/>
      <c r="V18" s="43"/>
      <c r="W18" s="43"/>
      <c r="X18" s="43"/>
      <c r="Y18" s="43"/>
      <c r="Z18" s="43"/>
    </row>
    <row r="19">
      <c r="A19" s="44" t="s">
        <v>164</v>
      </c>
      <c r="B19" s="115">
        <v>17.0</v>
      </c>
      <c r="C19" s="116" t="s">
        <v>165</v>
      </c>
      <c r="D19" s="117"/>
      <c r="E19" s="111">
        <v>44718.0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166</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167</v>
      </c>
      <c r="D21" s="117"/>
      <c r="E21" s="111">
        <v>135574.0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168</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169</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170</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171</v>
      </c>
      <c r="D25" s="121"/>
      <c r="E25" s="118">
        <v>159523.0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172</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173</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174</v>
      </c>
      <c r="D28" s="125"/>
      <c r="E28" s="126">
        <f>sum(E19:E27)</f>
        <v>339815</v>
      </c>
      <c r="F28" s="43"/>
      <c r="G28" s="43"/>
      <c r="H28" s="43"/>
      <c r="I28" s="43"/>
      <c r="J28" s="43"/>
      <c r="K28" s="43"/>
      <c r="L28" s="43"/>
      <c r="M28" s="43"/>
      <c r="N28" s="43"/>
      <c r="O28" s="43"/>
      <c r="P28" s="43"/>
      <c r="Q28" s="43"/>
      <c r="R28" s="43"/>
      <c r="S28" s="43"/>
      <c r="T28" s="43"/>
      <c r="U28" s="43"/>
      <c r="V28" s="43"/>
      <c r="W28" s="43"/>
      <c r="X28" s="43"/>
      <c r="Y28" s="43"/>
      <c r="Z28" s="43"/>
    </row>
    <row r="29">
      <c r="A29" s="65" t="s">
        <v>175</v>
      </c>
      <c r="B29" s="127"/>
      <c r="C29" s="128" t="s">
        <v>176</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177</v>
      </c>
      <c r="D30" s="117"/>
      <c r="E30" s="111">
        <v>1607547.0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178</v>
      </c>
      <c r="D31" s="117"/>
      <c r="E31" s="111">
        <v>548595.0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179</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180</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181</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182</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183</v>
      </c>
      <c r="D36" s="131"/>
      <c r="E36" s="126">
        <f>sum(E30:E35)</f>
        <v>2156142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184</v>
      </c>
      <c r="D37" s="135"/>
      <c r="E37" s="136">
        <f>E36+E28</f>
        <v>2495957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LANDMARK ON MAIN STREET</v>
      </c>
      <c r="B1" s="2">
        <f>'Revenues 2024'!C1</f>
        <v>2024</v>
      </c>
      <c r="C1" s="176"/>
      <c r="D1" s="138"/>
      <c r="E1" s="139"/>
      <c r="F1" s="43"/>
      <c r="G1" s="43"/>
      <c r="H1" s="43"/>
      <c r="I1" s="43"/>
      <c r="J1" s="43"/>
      <c r="K1" s="43"/>
      <c r="L1" s="43"/>
      <c r="M1" s="43"/>
      <c r="N1" s="43"/>
      <c r="O1" s="43"/>
      <c r="P1" s="43"/>
      <c r="Q1" s="43"/>
      <c r="R1" s="43"/>
      <c r="S1" s="43"/>
      <c r="T1" s="43"/>
      <c r="U1" s="43"/>
      <c r="V1" s="43"/>
      <c r="W1" s="43"/>
      <c r="X1" s="43"/>
      <c r="Y1" s="43"/>
    </row>
    <row r="2">
      <c r="A2" s="140" t="s">
        <v>185</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186</v>
      </c>
      <c r="C3" s="144" t="s">
        <v>187</v>
      </c>
      <c r="D3" s="145">
        <f>'Expenses 2024'!C40</f>
        <v>1966544</v>
      </c>
      <c r="E3" s="146"/>
      <c r="F3" s="43"/>
      <c r="G3" s="43"/>
      <c r="H3" s="43"/>
      <c r="I3" s="43"/>
      <c r="J3" s="43"/>
      <c r="K3" s="43"/>
      <c r="L3" s="43"/>
      <c r="M3" s="43"/>
      <c r="N3" s="43"/>
      <c r="O3" s="43"/>
      <c r="P3" s="43"/>
      <c r="Q3" s="43"/>
      <c r="R3" s="43"/>
      <c r="S3" s="43"/>
      <c r="T3" s="43"/>
      <c r="U3" s="43"/>
      <c r="V3" s="43"/>
      <c r="W3" s="43"/>
      <c r="X3" s="43"/>
      <c r="Y3" s="43"/>
    </row>
    <row r="4">
      <c r="A4" s="138"/>
      <c r="B4" s="49"/>
      <c r="C4" s="144" t="s">
        <v>188</v>
      </c>
      <c r="D4" s="145">
        <f>'Expenses 2024'!C31</f>
        <v>64054</v>
      </c>
      <c r="E4" s="146"/>
      <c r="F4" s="43"/>
      <c r="G4" s="43"/>
      <c r="H4" s="43"/>
      <c r="I4" s="43"/>
      <c r="J4" s="43"/>
      <c r="K4" s="43"/>
      <c r="L4" s="43"/>
      <c r="M4" s="43"/>
      <c r="N4" s="43"/>
      <c r="O4" s="43"/>
      <c r="P4" s="43"/>
      <c r="Q4" s="43"/>
      <c r="R4" s="43"/>
      <c r="S4" s="43"/>
      <c r="T4" s="43"/>
      <c r="U4" s="43"/>
      <c r="V4" s="43"/>
      <c r="W4" s="43"/>
      <c r="X4" s="43"/>
      <c r="Y4" s="43"/>
    </row>
    <row r="5">
      <c r="A5" s="138"/>
      <c r="B5" s="49"/>
      <c r="C5" s="144" t="s">
        <v>189</v>
      </c>
      <c r="D5" s="145">
        <f>D3-D4</f>
        <v>1902490</v>
      </c>
      <c r="E5" s="146"/>
      <c r="F5" s="43"/>
      <c r="G5" s="43"/>
      <c r="H5" s="43"/>
      <c r="I5" s="43"/>
      <c r="J5" s="43"/>
      <c r="K5" s="43"/>
      <c r="L5" s="43"/>
      <c r="M5" s="43"/>
      <c r="N5" s="43"/>
      <c r="O5" s="43"/>
      <c r="P5" s="43"/>
      <c r="Q5" s="43"/>
      <c r="R5" s="43"/>
      <c r="S5" s="43"/>
      <c r="T5" s="43"/>
      <c r="U5" s="43"/>
      <c r="V5" s="43"/>
      <c r="W5" s="43"/>
      <c r="X5" s="43"/>
      <c r="Y5" s="43"/>
    </row>
    <row r="6">
      <c r="A6" s="138"/>
      <c r="B6" s="49"/>
      <c r="C6" s="144" t="s">
        <v>190</v>
      </c>
      <c r="D6" s="145">
        <f>D5/12</f>
        <v>158540.8333</v>
      </c>
      <c r="E6" s="146"/>
      <c r="F6" s="43"/>
      <c r="G6" s="43"/>
      <c r="H6" s="43"/>
      <c r="I6" s="43"/>
      <c r="J6" s="43"/>
      <c r="K6" s="43"/>
      <c r="L6" s="43"/>
      <c r="M6" s="43"/>
      <c r="N6" s="43"/>
      <c r="O6" s="43"/>
      <c r="P6" s="43"/>
      <c r="Q6" s="43"/>
      <c r="R6" s="43"/>
      <c r="S6" s="43"/>
      <c r="T6" s="43"/>
      <c r="U6" s="43"/>
      <c r="V6" s="43"/>
      <c r="W6" s="43"/>
      <c r="X6" s="43"/>
      <c r="Y6" s="43"/>
    </row>
    <row r="7">
      <c r="A7" s="138"/>
      <c r="B7" s="49"/>
      <c r="C7" s="144" t="s">
        <v>191</v>
      </c>
      <c r="D7" s="75">
        <f>'Balance Sheet 2024'!E2+'Balance Sheet 2024'!E3</f>
        <v>61318</v>
      </c>
      <c r="E7" s="146"/>
      <c r="F7" s="43"/>
      <c r="G7" s="43"/>
      <c r="H7" s="43"/>
      <c r="I7" s="43"/>
      <c r="J7" s="43"/>
      <c r="K7" s="43"/>
      <c r="L7" s="43"/>
      <c r="M7" s="43"/>
      <c r="N7" s="43"/>
      <c r="O7" s="43"/>
      <c r="P7" s="43"/>
      <c r="Q7" s="43"/>
      <c r="R7" s="43"/>
      <c r="S7" s="43"/>
      <c r="T7" s="43"/>
      <c r="U7" s="43"/>
      <c r="V7" s="43"/>
      <c r="W7" s="43"/>
      <c r="X7" s="43"/>
      <c r="Y7" s="43"/>
    </row>
    <row r="8">
      <c r="A8" s="138"/>
      <c r="B8" s="49"/>
      <c r="C8" s="147" t="s">
        <v>185</v>
      </c>
      <c r="D8" s="148">
        <f>D7/D6</f>
        <v>0.3867647136</v>
      </c>
      <c r="E8" s="149" t="s">
        <v>192</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193</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194</v>
      </c>
      <c r="C11" s="144" t="s">
        <v>195</v>
      </c>
      <c r="D11" s="75">
        <f>'Balance Sheet 2024'!E30</f>
        <v>1607547</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196</v>
      </c>
      <c r="D12" s="75">
        <f>'Expenses 2024'!C40</f>
        <v>1966544</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197</v>
      </c>
      <c r="D13" s="145">
        <f>D12/12</f>
        <v>163878.6667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193</v>
      </c>
      <c r="D14" s="148">
        <f>D11/D13</f>
        <v>9.809373195</v>
      </c>
      <c r="E14" s="149" t="s">
        <v>192</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198</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199</v>
      </c>
      <c r="C17" s="144" t="s">
        <v>200</v>
      </c>
      <c r="D17" s="75">
        <f>sum('Balance Sheet 2024'!E13:E15)</f>
        <v>604842</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196</v>
      </c>
      <c r="D18" s="75">
        <f>'Expenses 2024'!C40</f>
        <v>1966544</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197</v>
      </c>
      <c r="D19" s="145">
        <f>D18/12</f>
        <v>163878.6667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201</v>
      </c>
      <c r="D20" s="148">
        <f>D17/D19</f>
        <v>3.690791561</v>
      </c>
      <c r="E20" s="149" t="s">
        <v>192</v>
      </c>
      <c r="F20" s="43"/>
      <c r="G20" s="43"/>
      <c r="H20" s="43"/>
      <c r="I20" s="43"/>
      <c r="J20" s="43"/>
      <c r="K20" s="43"/>
      <c r="L20" s="43"/>
      <c r="M20" s="43"/>
      <c r="N20" s="43"/>
      <c r="O20" s="43"/>
      <c r="P20" s="43"/>
      <c r="Q20" s="43"/>
      <c r="R20" s="43"/>
      <c r="S20" s="43"/>
      <c r="T20" s="43"/>
      <c r="U20" s="43"/>
      <c r="V20" s="43"/>
      <c r="W20" s="43"/>
      <c r="X20" s="43"/>
      <c r="Y20" s="43"/>
    </row>
    <row r="21">
      <c r="A21" s="138"/>
      <c r="B21" s="49"/>
      <c r="C21" s="153" t="s">
        <v>202</v>
      </c>
      <c r="D21" s="154">
        <f>D20+D8</f>
        <v>4.077556275</v>
      </c>
      <c r="E21" s="155" t="s">
        <v>192</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203</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204</v>
      </c>
      <c r="C24" s="159"/>
      <c r="D24" s="160">
        <f>max('Revenues 2024'!E2:E7,'Revenues 2024'!F10:F15)</f>
        <v>615083</v>
      </c>
      <c r="E24" s="161" t="s">
        <v>205</v>
      </c>
      <c r="F24" s="43"/>
      <c r="G24" s="43"/>
      <c r="H24" s="43"/>
      <c r="I24" s="43"/>
      <c r="J24" s="43"/>
      <c r="K24" s="43"/>
      <c r="L24" s="43"/>
      <c r="M24" s="43"/>
      <c r="N24" s="43"/>
      <c r="O24" s="43"/>
      <c r="P24" s="43"/>
      <c r="Q24" s="43"/>
      <c r="R24" s="43"/>
      <c r="S24" s="43"/>
      <c r="T24" s="43"/>
      <c r="U24" s="43"/>
      <c r="V24" s="43"/>
      <c r="W24" s="43"/>
      <c r="X24" s="43"/>
      <c r="Y24" s="43"/>
    </row>
    <row r="25">
      <c r="A25" s="138"/>
      <c r="B25" s="49"/>
      <c r="C25" s="144" t="s">
        <v>206</v>
      </c>
      <c r="D25" s="145">
        <f>'Revenues 2024'!F44</f>
        <v>2023839</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203</v>
      </c>
      <c r="D26" s="162">
        <f>D24/D25</f>
        <v>0.3039189382</v>
      </c>
      <c r="E26" s="149" t="s">
        <v>207</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208</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209</v>
      </c>
      <c r="C29" s="144" t="s">
        <v>210</v>
      </c>
      <c r="D29" s="75">
        <f>SUM('Expenses 2024'!C7:C9)</f>
        <v>641540</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211</v>
      </c>
      <c r="D30" s="75">
        <f>SUM('Expenses 2024'!C10:C12)</f>
        <v>67461</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212</v>
      </c>
      <c r="D31" s="75">
        <f>sum(D29:D30)</f>
        <v>709001</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187</v>
      </c>
      <c r="D32" s="75">
        <f>'Expenses 2024'!C40</f>
        <v>1966544</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213</v>
      </c>
      <c r="D33" s="162">
        <f>D31/D32</f>
        <v>0.3605314704</v>
      </c>
      <c r="E33" s="149" t="s">
        <v>214</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215</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216</v>
      </c>
      <c r="C36" s="144" t="s">
        <v>217</v>
      </c>
      <c r="D36" s="75">
        <f>SUM('Expenses 2024'!C10:C11)</f>
        <v>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210</v>
      </c>
      <c r="D37" s="75">
        <f>SUM('Expenses 2024'!C7:C9)</f>
        <v>641540</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215</v>
      </c>
      <c r="D38" s="162">
        <f>D36/D37</f>
        <v>0</v>
      </c>
      <c r="E38" s="149" t="s">
        <v>218</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219</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220</v>
      </c>
      <c r="C41" s="147" t="s">
        <v>250</v>
      </c>
      <c r="D41" s="75">
        <f>'Expenses 2024'!D40</f>
        <v>1696591</v>
      </c>
      <c r="E41" s="164">
        <f t="shared" ref="E41:E44" si="1">D41/$D$44</f>
        <v>0.8627272006</v>
      </c>
      <c r="F41" s="43"/>
      <c r="G41" s="43"/>
      <c r="H41" s="43"/>
      <c r="I41" s="43"/>
      <c r="J41" s="43"/>
      <c r="K41" s="43"/>
      <c r="L41" s="43"/>
      <c r="M41" s="43"/>
      <c r="N41" s="43"/>
      <c r="O41" s="43"/>
      <c r="P41" s="43"/>
      <c r="Q41" s="43"/>
      <c r="R41" s="43"/>
      <c r="S41" s="43"/>
      <c r="T41" s="43"/>
      <c r="U41" s="43"/>
      <c r="V41" s="43"/>
      <c r="W41" s="43"/>
      <c r="X41" s="43"/>
      <c r="Y41" s="43"/>
    </row>
    <row r="42">
      <c r="A42" s="138"/>
      <c r="B42" s="49"/>
      <c r="C42" s="147" t="s">
        <v>222</v>
      </c>
      <c r="D42" s="145">
        <f>'Expenses 2024'!E40</f>
        <v>150087</v>
      </c>
      <c r="E42" s="164">
        <f t="shared" si="1"/>
        <v>0.07632018404</v>
      </c>
      <c r="F42" s="43"/>
      <c r="G42" s="43"/>
      <c r="H42" s="43"/>
      <c r="I42" s="43"/>
      <c r="J42" s="43"/>
      <c r="K42" s="43"/>
      <c r="L42" s="43"/>
      <c r="M42" s="43"/>
      <c r="N42" s="43"/>
      <c r="O42" s="43"/>
      <c r="P42" s="43"/>
      <c r="Q42" s="43"/>
      <c r="R42" s="43"/>
      <c r="S42" s="43"/>
      <c r="T42" s="43"/>
      <c r="U42" s="43"/>
      <c r="V42" s="43"/>
      <c r="W42" s="43"/>
      <c r="X42" s="43"/>
      <c r="Y42" s="43"/>
    </row>
    <row r="43">
      <c r="A43" s="138"/>
      <c r="B43" s="49"/>
      <c r="C43" s="147" t="s">
        <v>223</v>
      </c>
      <c r="D43" s="145">
        <f>'Expenses 2024'!F40</f>
        <v>119866</v>
      </c>
      <c r="E43" s="164">
        <f t="shared" si="1"/>
        <v>0.06095261535</v>
      </c>
      <c r="F43" s="43"/>
      <c r="G43" s="43"/>
      <c r="H43" s="43"/>
      <c r="I43" s="43"/>
      <c r="J43" s="43"/>
      <c r="K43" s="43"/>
      <c r="L43" s="43"/>
      <c r="M43" s="43"/>
      <c r="N43" s="43"/>
      <c r="O43" s="43"/>
      <c r="P43" s="43"/>
      <c r="Q43" s="43"/>
      <c r="R43" s="43"/>
      <c r="S43" s="43"/>
      <c r="T43" s="43"/>
      <c r="U43" s="43"/>
      <c r="V43" s="43"/>
      <c r="W43" s="43"/>
      <c r="X43" s="43"/>
      <c r="Y43" s="43"/>
    </row>
    <row r="44">
      <c r="A44" s="138"/>
      <c r="B44" s="49"/>
      <c r="C44" s="144" t="s">
        <v>187</v>
      </c>
      <c r="D44" s="145">
        <f>sum(D41:D43)</f>
        <v>1966544</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224</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225</v>
      </c>
      <c r="C47" s="144" t="s">
        <v>226</v>
      </c>
      <c r="D47" s="145">
        <f>'Revenues 2024'!F9</f>
        <v>879211</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227</v>
      </c>
      <c r="D48" s="145">
        <f>'Expenses 2024'!F40</f>
        <v>119866</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228</v>
      </c>
      <c r="D49" s="165">
        <f>if(D48=0, "$0",D47/D48)</f>
        <v>7.334949026</v>
      </c>
      <c r="E49" s="149" t="s">
        <v>229</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230</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231</v>
      </c>
      <c r="C52" s="144" t="s">
        <v>232</v>
      </c>
      <c r="D52" s="145">
        <f>sum('Balance Sheet 2024'!E2:E10)</f>
        <v>308890</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233</v>
      </c>
      <c r="D53" s="145">
        <f>sum('Balance Sheet 2024'!E19:E22)</f>
        <v>180292</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234</v>
      </c>
      <c r="D54" s="167">
        <f>D52/D53</f>
        <v>1.713276241</v>
      </c>
      <c r="E54" s="149" t="s">
        <v>235</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236</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237</v>
      </c>
      <c r="C57" s="144" t="s">
        <v>238</v>
      </c>
      <c r="D57" s="145">
        <f>sum('Balance Sheet 2024'!E25:E26)</f>
        <v>159523</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239</v>
      </c>
      <c r="D58" s="145">
        <f>'Balance Sheet 2024'!E18</f>
        <v>2495957</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240</v>
      </c>
      <c r="D59" s="168">
        <f>D57/D58</f>
        <v>0.06391255939</v>
      </c>
      <c r="E59" s="149" t="s">
        <v>241</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LANDMARK ON MAIN STREET</v>
      </c>
      <c r="B1" s="2" t="s">
        <v>251</v>
      </c>
      <c r="C1" s="138"/>
      <c r="D1" s="138"/>
      <c r="E1" s="138"/>
      <c r="F1" s="139"/>
      <c r="G1" s="139"/>
      <c r="H1" s="139"/>
      <c r="I1" s="43"/>
      <c r="J1" s="43"/>
      <c r="K1" s="43"/>
      <c r="L1" s="43"/>
      <c r="M1" s="43"/>
      <c r="N1" s="43"/>
      <c r="O1" s="43"/>
      <c r="P1" s="43"/>
      <c r="Q1" s="43"/>
      <c r="R1" s="43"/>
      <c r="S1" s="43"/>
      <c r="T1" s="43"/>
      <c r="U1" s="43"/>
      <c r="V1" s="43"/>
      <c r="W1" s="43"/>
      <c r="X1" s="43"/>
      <c r="Y1" s="43"/>
    </row>
    <row r="2">
      <c r="A2" s="140" t="s">
        <v>185</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186</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252</v>
      </c>
      <c r="E4" s="45" t="s">
        <v>253</v>
      </c>
      <c r="F4" s="45" t="s">
        <v>254</v>
      </c>
      <c r="G4" s="59" t="s">
        <v>255</v>
      </c>
      <c r="H4" s="59"/>
      <c r="I4" s="43"/>
      <c r="J4" s="43"/>
      <c r="K4" s="43"/>
      <c r="L4" s="43"/>
      <c r="M4" s="43"/>
      <c r="N4" s="43"/>
      <c r="O4" s="43"/>
      <c r="P4" s="43"/>
      <c r="Q4" s="43"/>
      <c r="R4" s="43"/>
      <c r="S4" s="43"/>
      <c r="T4" s="43"/>
      <c r="U4" s="43"/>
      <c r="V4" s="43"/>
      <c r="W4" s="43"/>
      <c r="X4" s="43"/>
      <c r="Y4" s="43"/>
    </row>
    <row r="5">
      <c r="A5" s="138"/>
      <c r="B5" s="49"/>
      <c r="C5" s="147" t="s">
        <v>185</v>
      </c>
      <c r="D5" s="177">
        <f>'Ratios 2022'!D8</f>
        <v>0.5799324274</v>
      </c>
      <c r="E5" s="177">
        <f>'Ratios 2023'!D8</f>
        <v>0.3911799872</v>
      </c>
      <c r="F5" s="177">
        <f>'Ratios 2024'!D8</f>
        <v>0.3867647136</v>
      </c>
      <c r="G5" s="177">
        <f>average(D5:F5)</f>
        <v>0.4526257094</v>
      </c>
      <c r="H5" s="149" t="s">
        <v>192</v>
      </c>
      <c r="I5" s="43"/>
      <c r="J5" s="43"/>
      <c r="K5" s="43"/>
      <c r="L5" s="43"/>
      <c r="M5" s="43"/>
      <c r="N5" s="43"/>
      <c r="O5" s="43"/>
      <c r="P5" s="43"/>
      <c r="Q5" s="43"/>
      <c r="R5" s="43"/>
      <c r="S5" s="43"/>
      <c r="T5" s="43"/>
      <c r="U5" s="43"/>
      <c r="V5" s="43"/>
      <c r="W5" s="43"/>
      <c r="X5" s="43"/>
      <c r="Y5" s="43"/>
    </row>
    <row r="6">
      <c r="A6" s="138"/>
      <c r="B6" s="52"/>
      <c r="C6" s="45"/>
      <c r="D6" s="45"/>
      <c r="E6" s="45"/>
      <c r="F6" s="178"/>
      <c r="G6" s="178"/>
      <c r="H6" s="178"/>
      <c r="I6" s="43"/>
      <c r="J6" s="43"/>
      <c r="K6" s="43"/>
      <c r="L6" s="43"/>
      <c r="M6" s="43"/>
      <c r="N6" s="43"/>
      <c r="O6" s="43"/>
      <c r="P6" s="43"/>
      <c r="Q6" s="43"/>
      <c r="R6" s="43"/>
      <c r="S6" s="43"/>
      <c r="T6" s="43"/>
      <c r="U6" s="43"/>
      <c r="V6" s="43"/>
      <c r="W6" s="43"/>
      <c r="X6" s="43"/>
      <c r="Y6" s="43"/>
    </row>
    <row r="7">
      <c r="A7" s="140" t="s">
        <v>193</v>
      </c>
      <c r="B7" s="5"/>
      <c r="C7" s="179"/>
      <c r="D7" s="179"/>
      <c r="E7" s="179"/>
      <c r="F7" s="179"/>
      <c r="G7" s="179"/>
      <c r="H7" s="179"/>
      <c r="I7" s="43"/>
      <c r="J7" s="43"/>
      <c r="K7" s="43"/>
      <c r="L7" s="43"/>
      <c r="M7" s="43"/>
      <c r="N7" s="43"/>
      <c r="O7" s="43"/>
      <c r="P7" s="43"/>
      <c r="Q7" s="43"/>
      <c r="R7" s="43"/>
      <c r="S7" s="43"/>
      <c r="T7" s="43"/>
      <c r="U7" s="43"/>
      <c r="V7" s="43"/>
      <c r="W7" s="43"/>
      <c r="X7" s="43"/>
      <c r="Y7" s="43"/>
    </row>
    <row r="8">
      <c r="A8" s="138"/>
      <c r="B8" s="143" t="s">
        <v>194</v>
      </c>
      <c r="C8" s="71"/>
      <c r="D8" s="71"/>
      <c r="E8" s="178"/>
      <c r="F8" s="178"/>
      <c r="G8" s="178"/>
      <c r="H8" s="178"/>
      <c r="I8" s="43"/>
      <c r="J8" s="43"/>
      <c r="K8" s="43"/>
      <c r="L8" s="43"/>
      <c r="M8" s="43"/>
      <c r="N8" s="43"/>
      <c r="O8" s="43"/>
      <c r="P8" s="43"/>
      <c r="Q8" s="43"/>
      <c r="R8" s="43"/>
      <c r="S8" s="43"/>
      <c r="T8" s="43"/>
      <c r="U8" s="43"/>
      <c r="V8" s="43"/>
      <c r="W8" s="43"/>
      <c r="X8" s="43"/>
      <c r="Y8" s="43"/>
    </row>
    <row r="9">
      <c r="A9" s="138"/>
      <c r="B9" s="49"/>
      <c r="C9" s="45"/>
      <c r="D9" s="45" t="s">
        <v>252</v>
      </c>
      <c r="E9" s="45" t="s">
        <v>253</v>
      </c>
      <c r="F9" s="45" t="s">
        <v>254</v>
      </c>
      <c r="G9" s="59" t="s">
        <v>255</v>
      </c>
      <c r="H9" s="59"/>
      <c r="I9" s="43"/>
      <c r="J9" s="43"/>
      <c r="K9" s="43"/>
      <c r="L9" s="43"/>
      <c r="M9" s="43"/>
      <c r="N9" s="43"/>
      <c r="O9" s="43"/>
      <c r="P9" s="43"/>
      <c r="Q9" s="43"/>
      <c r="R9" s="43"/>
      <c r="S9" s="43"/>
      <c r="T9" s="43"/>
      <c r="U9" s="43"/>
      <c r="V9" s="43"/>
      <c r="W9" s="43"/>
      <c r="X9" s="43"/>
      <c r="Y9" s="43"/>
    </row>
    <row r="10">
      <c r="A10" s="138"/>
      <c r="B10" s="49"/>
      <c r="C10" s="147" t="s">
        <v>193</v>
      </c>
      <c r="D10" s="148">
        <f>'Ratios 2022'!D14</f>
        <v>12.34477804</v>
      </c>
      <c r="E10" s="148">
        <f>'Ratios 2023'!D14</f>
        <v>9.953786695</v>
      </c>
      <c r="F10" s="148">
        <f>'Ratios 2024'!D14</f>
        <v>9.809373195</v>
      </c>
      <c r="G10" s="177">
        <f>average(D10:F10)</f>
        <v>10.70264598</v>
      </c>
      <c r="H10" s="149" t="s">
        <v>192</v>
      </c>
      <c r="I10" s="43"/>
      <c r="J10" s="43"/>
      <c r="K10" s="43"/>
      <c r="L10" s="43"/>
      <c r="M10" s="43"/>
      <c r="N10" s="43"/>
      <c r="O10" s="43"/>
      <c r="P10" s="43"/>
      <c r="Q10" s="43"/>
      <c r="R10" s="43"/>
      <c r="S10" s="43"/>
      <c r="T10" s="43"/>
      <c r="U10" s="43"/>
      <c r="V10" s="43"/>
      <c r="W10" s="43"/>
      <c r="X10" s="43"/>
      <c r="Y10" s="43"/>
    </row>
    <row r="11">
      <c r="A11" s="138"/>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0" t="s">
        <v>198</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199</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252</v>
      </c>
      <c r="E14" s="45" t="s">
        <v>253</v>
      </c>
      <c r="F14" s="45" t="s">
        <v>254</v>
      </c>
      <c r="G14" s="59" t="s">
        <v>255</v>
      </c>
      <c r="H14" s="59"/>
      <c r="I14" s="43"/>
      <c r="J14" s="43"/>
      <c r="K14" s="43"/>
      <c r="L14" s="43"/>
      <c r="M14" s="43"/>
      <c r="N14" s="43"/>
      <c r="O14" s="43"/>
      <c r="P14" s="43"/>
      <c r="Q14" s="43"/>
      <c r="R14" s="43"/>
      <c r="S14" s="43"/>
      <c r="T14" s="43"/>
      <c r="U14" s="43"/>
      <c r="V14" s="43"/>
      <c r="W14" s="43"/>
      <c r="X14" s="43"/>
      <c r="Y14" s="43"/>
    </row>
    <row r="15">
      <c r="A15" s="138"/>
      <c r="B15" s="49"/>
      <c r="C15" s="147" t="s">
        <v>201</v>
      </c>
      <c r="D15" s="180">
        <f>'Ratios 2022'!D20</f>
        <v>11.73777283</v>
      </c>
      <c r="E15" s="180">
        <f>'Ratios 2023'!D20</f>
        <v>7.645934559</v>
      </c>
      <c r="F15" s="180">
        <f>'Ratios 2024'!D20</f>
        <v>3.690791561</v>
      </c>
      <c r="G15" s="177">
        <f>average(D15:F15)</f>
        <v>7.69149965</v>
      </c>
      <c r="H15" s="149" t="s">
        <v>192</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203</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204</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252</v>
      </c>
      <c r="E19" s="45" t="s">
        <v>253</v>
      </c>
      <c r="F19" s="45" t="s">
        <v>254</v>
      </c>
      <c r="G19" s="59" t="s">
        <v>255</v>
      </c>
      <c r="H19" s="59"/>
      <c r="I19" s="43"/>
      <c r="J19" s="43"/>
      <c r="K19" s="43"/>
      <c r="L19" s="43"/>
      <c r="M19" s="43"/>
      <c r="N19" s="43"/>
      <c r="O19" s="43"/>
      <c r="P19" s="43"/>
      <c r="Q19" s="43"/>
      <c r="R19" s="43"/>
      <c r="S19" s="43"/>
      <c r="T19" s="43"/>
      <c r="U19" s="43"/>
      <c r="V19" s="43"/>
      <c r="W19" s="43"/>
      <c r="X19" s="43"/>
      <c r="Y19" s="43"/>
    </row>
    <row r="20">
      <c r="A20" s="138"/>
      <c r="B20" s="49"/>
      <c r="C20" s="147" t="s">
        <v>203</v>
      </c>
      <c r="D20" s="162">
        <f>'Ratios 2022'!D26</f>
        <v>0.3051118953</v>
      </c>
      <c r="E20" s="162">
        <f>'Ratios 2023'!D26</f>
        <v>0.3499347112</v>
      </c>
      <c r="F20" s="162">
        <f>'Ratios 2024'!D26</f>
        <v>0.3039189382</v>
      </c>
      <c r="G20" s="181">
        <f>average(D20:F20)</f>
        <v>0.3196551816</v>
      </c>
      <c r="H20" s="149" t="s">
        <v>207</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208</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209</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252</v>
      </c>
      <c r="E24" s="45" t="s">
        <v>253</v>
      </c>
      <c r="F24" s="45" t="s">
        <v>254</v>
      </c>
      <c r="G24" s="59" t="s">
        <v>255</v>
      </c>
      <c r="H24" s="59"/>
      <c r="I24" s="43"/>
      <c r="J24" s="43"/>
      <c r="K24" s="43"/>
      <c r="L24" s="43"/>
      <c r="M24" s="43"/>
      <c r="N24" s="43"/>
      <c r="O24" s="43"/>
      <c r="P24" s="43"/>
      <c r="Q24" s="43"/>
      <c r="R24" s="43"/>
      <c r="S24" s="43"/>
      <c r="T24" s="43"/>
      <c r="U24" s="43"/>
      <c r="V24" s="43"/>
      <c r="W24" s="43"/>
      <c r="X24" s="43"/>
      <c r="Y24" s="43"/>
    </row>
    <row r="25">
      <c r="A25" s="138"/>
      <c r="B25" s="49"/>
      <c r="C25" s="147" t="s">
        <v>213</v>
      </c>
      <c r="D25" s="162">
        <f>'Ratios 2022'!D33</f>
        <v>0.3624335653</v>
      </c>
      <c r="E25" s="162">
        <f>'Ratios 2023'!D33</f>
        <v>0.3896114654</v>
      </c>
      <c r="F25" s="162">
        <f>'Ratios 2024'!D33</f>
        <v>0.3605314704</v>
      </c>
      <c r="G25" s="181">
        <f>average(D25:F25)</f>
        <v>0.3708588337</v>
      </c>
      <c r="H25" s="149" t="s">
        <v>214</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215</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216</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252</v>
      </c>
      <c r="E29" s="45" t="s">
        <v>253</v>
      </c>
      <c r="F29" s="45" t="s">
        <v>254</v>
      </c>
      <c r="G29" s="59" t="s">
        <v>255</v>
      </c>
      <c r="H29" s="59"/>
      <c r="I29" s="43"/>
      <c r="J29" s="43"/>
      <c r="K29" s="43"/>
      <c r="L29" s="43"/>
      <c r="M29" s="43"/>
      <c r="N29" s="43"/>
      <c r="O29" s="43"/>
      <c r="P29" s="43"/>
      <c r="Q29" s="43"/>
      <c r="R29" s="43"/>
      <c r="S29" s="43"/>
      <c r="T29" s="43"/>
      <c r="U29" s="43"/>
      <c r="V29" s="43"/>
      <c r="W29" s="43"/>
      <c r="X29" s="43"/>
      <c r="Y29" s="43"/>
    </row>
    <row r="30">
      <c r="A30" s="138"/>
      <c r="B30" s="49"/>
      <c r="C30" s="147" t="s">
        <v>215</v>
      </c>
      <c r="D30" s="162">
        <f>'Ratios 2022'!D38</f>
        <v>0</v>
      </c>
      <c r="E30" s="162">
        <f>'Ratios 2023'!D38</f>
        <v>0.02381940435</v>
      </c>
      <c r="F30" s="162">
        <f>'Ratios 2024'!D38</f>
        <v>0</v>
      </c>
      <c r="G30" s="181">
        <f>average(D30:F30)</f>
        <v>0.00793980145</v>
      </c>
      <c r="H30" s="149" t="s">
        <v>218</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219</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220</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252</v>
      </c>
      <c r="E34" s="45" t="s">
        <v>253</v>
      </c>
      <c r="F34" s="45" t="s">
        <v>254</v>
      </c>
      <c r="G34" s="59" t="s">
        <v>255</v>
      </c>
      <c r="H34" s="59"/>
      <c r="I34" s="43"/>
      <c r="J34" s="43"/>
      <c r="K34" s="43"/>
      <c r="L34" s="43"/>
      <c r="M34" s="43"/>
      <c r="N34" s="43"/>
      <c r="O34" s="43"/>
      <c r="P34" s="43"/>
      <c r="Q34" s="43"/>
      <c r="R34" s="43"/>
      <c r="S34" s="43"/>
      <c r="T34" s="43"/>
      <c r="U34" s="43"/>
      <c r="V34" s="43"/>
      <c r="W34" s="43"/>
      <c r="X34" s="43"/>
      <c r="Y34" s="43"/>
    </row>
    <row r="35">
      <c r="A35" s="138"/>
      <c r="B35" s="49"/>
      <c r="C35" s="147" t="s">
        <v>256</v>
      </c>
      <c r="D35" s="162">
        <f>'Ratios 2022'!E41</f>
        <v>0.8575344569</v>
      </c>
      <c r="E35" s="162">
        <f>'Ratios 2023'!E41</f>
        <v>0.867668215</v>
      </c>
      <c r="F35" s="162">
        <f>'Ratios 2024'!E41</f>
        <v>0.8627272006</v>
      </c>
      <c r="G35" s="181">
        <f t="shared" ref="G35:G37" si="1">average(D35:F35)</f>
        <v>0.8626432908</v>
      </c>
      <c r="H35" s="181"/>
      <c r="I35" s="43"/>
      <c r="J35" s="43"/>
      <c r="K35" s="43"/>
      <c r="L35" s="43"/>
      <c r="M35" s="43"/>
      <c r="N35" s="43"/>
      <c r="O35" s="43"/>
      <c r="P35" s="43"/>
      <c r="Q35" s="43"/>
      <c r="R35" s="43"/>
      <c r="S35" s="43"/>
      <c r="T35" s="43"/>
      <c r="U35" s="43"/>
      <c r="V35" s="43"/>
      <c r="W35" s="43"/>
      <c r="X35" s="43"/>
      <c r="Y35" s="43"/>
    </row>
    <row r="36">
      <c r="A36" s="138"/>
      <c r="B36" s="52"/>
      <c r="C36" s="147" t="s">
        <v>222</v>
      </c>
      <c r="D36" s="162">
        <f>'Ratios 2022'!E42</f>
        <v>0.08171953317</v>
      </c>
      <c r="E36" s="162">
        <f>'Ratios 2023'!E42</f>
        <v>0.06928415229</v>
      </c>
      <c r="F36" s="162">
        <f>'Ratios 2024'!E42</f>
        <v>0.07632018404</v>
      </c>
      <c r="G36" s="181">
        <f t="shared" si="1"/>
        <v>0.07577462317</v>
      </c>
      <c r="H36" s="181"/>
      <c r="I36" s="43"/>
      <c r="J36" s="43"/>
      <c r="K36" s="43"/>
      <c r="L36" s="43"/>
      <c r="M36" s="43"/>
      <c r="N36" s="43"/>
      <c r="O36" s="43"/>
      <c r="P36" s="43"/>
      <c r="Q36" s="43"/>
      <c r="R36" s="43"/>
      <c r="S36" s="43"/>
      <c r="T36" s="43"/>
      <c r="U36" s="43"/>
      <c r="V36" s="43"/>
      <c r="W36" s="43"/>
      <c r="X36" s="43"/>
      <c r="Y36" s="43"/>
    </row>
    <row r="37">
      <c r="A37" s="138"/>
      <c r="B37" s="182"/>
      <c r="C37" s="147" t="s">
        <v>223</v>
      </c>
      <c r="D37" s="162">
        <f>'Ratios 2022'!E43</f>
        <v>0.06074600997</v>
      </c>
      <c r="E37" s="162">
        <f>'Ratios 2023'!E43</f>
        <v>0.06304763269</v>
      </c>
      <c r="F37" s="162">
        <f>'Ratios 2024'!E43</f>
        <v>0.06095261535</v>
      </c>
      <c r="G37" s="181">
        <f t="shared" si="1"/>
        <v>0.061582086</v>
      </c>
      <c r="H37" s="181"/>
      <c r="I37" s="43"/>
      <c r="J37" s="43"/>
      <c r="K37" s="43"/>
      <c r="L37" s="43"/>
      <c r="M37" s="43"/>
      <c r="N37" s="43"/>
      <c r="O37" s="43"/>
      <c r="P37" s="43"/>
      <c r="Q37" s="43"/>
      <c r="R37" s="43"/>
      <c r="S37" s="43"/>
      <c r="T37" s="43"/>
      <c r="U37" s="43"/>
      <c r="V37" s="43"/>
      <c r="W37" s="43"/>
      <c r="X37" s="43"/>
      <c r="Y37" s="43"/>
    </row>
    <row r="38">
      <c r="A38" s="138"/>
      <c r="B38" s="182"/>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224</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225</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252</v>
      </c>
      <c r="E41" s="45" t="s">
        <v>253</v>
      </c>
      <c r="F41" s="45" t="s">
        <v>254</v>
      </c>
      <c r="G41" s="59" t="s">
        <v>255</v>
      </c>
      <c r="H41" s="59"/>
      <c r="I41" s="43"/>
      <c r="J41" s="43"/>
      <c r="K41" s="43"/>
      <c r="L41" s="43"/>
      <c r="M41" s="43"/>
      <c r="N41" s="43"/>
      <c r="O41" s="43"/>
      <c r="P41" s="43"/>
      <c r="Q41" s="43"/>
      <c r="R41" s="43"/>
      <c r="S41" s="43"/>
      <c r="T41" s="43"/>
      <c r="U41" s="43"/>
      <c r="V41" s="43"/>
      <c r="W41" s="43"/>
      <c r="X41" s="43"/>
      <c r="Y41" s="43"/>
    </row>
    <row r="42">
      <c r="A42" s="138"/>
      <c r="B42" s="49"/>
      <c r="C42" s="147" t="s">
        <v>228</v>
      </c>
      <c r="D42" s="165">
        <f>'Ratios 2022'!D49</f>
        <v>5.201750393</v>
      </c>
      <c r="E42" s="165">
        <f>'Ratios 2023'!D49</f>
        <v>3.831314578</v>
      </c>
      <c r="F42" s="165">
        <f>'Ratios 2024'!D49</f>
        <v>7.334949026</v>
      </c>
      <c r="G42" s="183">
        <f>if((D42+E42+F42=0),0,(D42+E42+F42)/3)</f>
        <v>5.456004666</v>
      </c>
      <c r="H42" s="149" t="s">
        <v>229</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230</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231</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252</v>
      </c>
      <c r="E46" s="45" t="s">
        <v>253</v>
      </c>
      <c r="F46" s="45" t="s">
        <v>254</v>
      </c>
      <c r="G46" s="59" t="s">
        <v>255</v>
      </c>
      <c r="H46" s="59"/>
      <c r="I46" s="43"/>
      <c r="J46" s="43"/>
      <c r="K46" s="43"/>
      <c r="L46" s="43"/>
      <c r="M46" s="43"/>
      <c r="N46" s="43"/>
      <c r="O46" s="43"/>
      <c r="P46" s="43"/>
      <c r="Q46" s="43"/>
      <c r="R46" s="43"/>
      <c r="S46" s="43"/>
      <c r="T46" s="43"/>
      <c r="U46" s="43"/>
      <c r="V46" s="43"/>
      <c r="W46" s="43"/>
      <c r="X46" s="43"/>
      <c r="Y46" s="43"/>
    </row>
    <row r="47">
      <c r="A47" s="138"/>
      <c r="B47" s="49"/>
      <c r="C47" s="147" t="s">
        <v>234</v>
      </c>
      <c r="D47" s="148">
        <f>'Ratios 2022'!D54</f>
        <v>1.598125095</v>
      </c>
      <c r="E47" s="148">
        <f>'Ratios 2023'!D54</f>
        <v>1.541271123</v>
      </c>
      <c r="F47" s="148">
        <f>'Ratios 2024'!D54</f>
        <v>1.713276241</v>
      </c>
      <c r="G47" s="177">
        <f>average(D47:F47)</f>
        <v>1.617557486</v>
      </c>
      <c r="H47" s="149" t="s">
        <v>235</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236</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237</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252</v>
      </c>
      <c r="E51" s="45" t="s">
        <v>253</v>
      </c>
      <c r="F51" s="45" t="s">
        <v>254</v>
      </c>
      <c r="G51" s="59" t="s">
        <v>255</v>
      </c>
      <c r="H51" s="59"/>
      <c r="I51" s="43"/>
      <c r="J51" s="43"/>
      <c r="K51" s="43"/>
      <c r="L51" s="43"/>
      <c r="M51" s="43"/>
      <c r="N51" s="43"/>
      <c r="O51" s="43"/>
      <c r="P51" s="43"/>
      <c r="Q51" s="43"/>
      <c r="R51" s="43"/>
      <c r="S51" s="43"/>
      <c r="T51" s="43"/>
      <c r="U51" s="43"/>
      <c r="V51" s="43"/>
      <c r="W51" s="43"/>
      <c r="X51" s="43"/>
      <c r="Y51" s="43"/>
    </row>
    <row r="52">
      <c r="A52" s="138"/>
      <c r="B52" s="49"/>
      <c r="C52" s="147" t="s">
        <v>240</v>
      </c>
      <c r="D52" s="184">
        <f>'Ratios 2022'!D59</f>
        <v>0.0580081846</v>
      </c>
      <c r="E52" s="184">
        <f>'Ratios 2023'!D59</f>
        <v>0.066431735</v>
      </c>
      <c r="F52" s="184">
        <f>'Ratios 2024'!D59</f>
        <v>0.06391255939</v>
      </c>
      <c r="G52" s="185">
        <f>average(D52:F52)</f>
        <v>0.06278415966</v>
      </c>
      <c r="H52" s="149" t="s">
        <v>241</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LANDMARK ON MAIN STREET</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LANDMARK ON MAIN STREET</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151638.0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408242.0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559880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460005.0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410951.0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870956</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47737.0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81</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26724.0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26724.0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98</v>
      </c>
      <c r="D39" s="74"/>
      <c r="E39" s="48">
        <v>2076.0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99</v>
      </c>
      <c r="D40" s="74"/>
      <c r="E40" s="48">
        <v>2690.0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t="s">
        <v>100</v>
      </c>
      <c r="D41" s="74"/>
      <c r="E41" s="48">
        <v>24029.0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101</v>
      </c>
      <c r="D42" s="74"/>
      <c r="E42" s="48">
        <v>292.0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29087</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102</v>
      </c>
      <c r="D44" s="88"/>
      <c r="E44" s="88"/>
      <c r="F44" s="89">
        <f>sum(F16:F43)+F9</f>
        <v>1507660</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LANDMARK ON MAIN STREET</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103</v>
      </c>
      <c r="D2" s="42" t="s">
        <v>104</v>
      </c>
      <c r="E2" s="42" t="s">
        <v>105</v>
      </c>
      <c r="F2" s="42" t="s">
        <v>106</v>
      </c>
      <c r="G2" s="43"/>
      <c r="H2" s="43"/>
      <c r="I2" s="43"/>
      <c r="J2" s="43"/>
      <c r="K2" s="43"/>
      <c r="L2" s="43"/>
      <c r="M2" s="43"/>
      <c r="N2" s="43"/>
      <c r="O2" s="43"/>
      <c r="P2" s="43"/>
      <c r="Q2" s="43"/>
      <c r="R2" s="43"/>
      <c r="S2" s="43"/>
      <c r="T2" s="43"/>
      <c r="U2" s="43"/>
      <c r="V2" s="43"/>
      <c r="W2" s="43"/>
      <c r="X2" s="43"/>
      <c r="Y2" s="43"/>
      <c r="Z2" s="43"/>
    </row>
    <row r="3">
      <c r="A3" s="80">
        <v>1.0</v>
      </c>
      <c r="B3" s="96" t="s">
        <v>107</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108</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109</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110</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111</v>
      </c>
      <c r="C7" s="98">
        <f t="shared" si="1"/>
        <v>94613</v>
      </c>
      <c r="D7" s="99">
        <v>80421.0</v>
      </c>
      <c r="E7" s="99">
        <v>9461.0</v>
      </c>
      <c r="F7" s="99">
        <v>4731.0</v>
      </c>
      <c r="G7" s="43"/>
      <c r="H7" s="43"/>
      <c r="I7" s="43"/>
      <c r="J7" s="43"/>
      <c r="K7" s="43"/>
      <c r="L7" s="43"/>
      <c r="M7" s="43"/>
      <c r="N7" s="43"/>
      <c r="O7" s="43"/>
      <c r="P7" s="43"/>
      <c r="Q7" s="43"/>
      <c r="R7" s="43"/>
      <c r="S7" s="43"/>
      <c r="T7" s="43"/>
      <c r="U7" s="43"/>
      <c r="V7" s="43"/>
      <c r="W7" s="43"/>
      <c r="X7" s="43"/>
      <c r="Y7" s="43"/>
      <c r="Z7" s="43"/>
    </row>
    <row r="8">
      <c r="A8" s="80">
        <v>6.0</v>
      </c>
      <c r="B8" s="96" t="s">
        <v>112</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113</v>
      </c>
      <c r="C9" s="98">
        <f t="shared" si="1"/>
        <v>478992</v>
      </c>
      <c r="D9" s="99">
        <v>378463.0</v>
      </c>
      <c r="E9" s="99">
        <v>42163.0</v>
      </c>
      <c r="F9" s="99">
        <v>58366.0</v>
      </c>
      <c r="G9" s="43"/>
      <c r="H9" s="43"/>
      <c r="I9" s="43"/>
      <c r="J9" s="43"/>
      <c r="K9" s="43"/>
      <c r="L9" s="43"/>
      <c r="M9" s="43"/>
      <c r="N9" s="43"/>
      <c r="O9" s="43"/>
      <c r="P9" s="43"/>
      <c r="Q9" s="43"/>
      <c r="R9" s="43"/>
      <c r="S9" s="43"/>
      <c r="T9" s="43"/>
      <c r="U9" s="43"/>
      <c r="V9" s="43"/>
      <c r="W9" s="43"/>
      <c r="X9" s="43"/>
      <c r="Y9" s="43"/>
      <c r="Z9" s="43"/>
    </row>
    <row r="10">
      <c r="A10" s="80">
        <v>8.0</v>
      </c>
      <c r="B10" s="96" t="s">
        <v>114</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115</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116</v>
      </c>
      <c r="C12" s="98">
        <f t="shared" si="1"/>
        <v>68574</v>
      </c>
      <c r="D12" s="99">
        <v>54859.0</v>
      </c>
      <c r="E12" s="99">
        <v>6172.0</v>
      </c>
      <c r="F12" s="99">
        <v>7543.0</v>
      </c>
      <c r="G12" s="43"/>
      <c r="H12" s="43"/>
      <c r="I12" s="43"/>
      <c r="J12" s="43"/>
      <c r="K12" s="43"/>
      <c r="L12" s="43"/>
      <c r="M12" s="43"/>
      <c r="N12" s="43"/>
      <c r="O12" s="43"/>
      <c r="P12" s="43"/>
      <c r="Q12" s="43"/>
      <c r="R12" s="43"/>
      <c r="S12" s="43"/>
      <c r="T12" s="43"/>
      <c r="U12" s="43"/>
      <c r="V12" s="43"/>
      <c r="W12" s="43"/>
      <c r="X12" s="43"/>
      <c r="Y12" s="43"/>
      <c r="Z12" s="43"/>
    </row>
    <row r="13">
      <c r="A13" s="45">
        <v>11.0</v>
      </c>
      <c r="B13" s="46" t="s">
        <v>117</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118</v>
      </c>
      <c r="B14" s="46" t="s">
        <v>119</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120</v>
      </c>
      <c r="C15" s="98">
        <f t="shared" si="1"/>
        <v>9420</v>
      </c>
      <c r="D15" s="99">
        <v>6594.0</v>
      </c>
      <c r="E15" s="99">
        <v>2826.0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121</v>
      </c>
      <c r="C16" s="98">
        <f t="shared" si="1"/>
        <v>16260</v>
      </c>
      <c r="D16" s="99">
        <v>11382.0</v>
      </c>
      <c r="E16" s="99">
        <v>4878.0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122</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123</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124</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125</v>
      </c>
      <c r="C20" s="98">
        <f t="shared" si="1"/>
        <v>467735</v>
      </c>
      <c r="D20" s="99">
        <v>435528.0</v>
      </c>
      <c r="E20" s="99">
        <v>32207.0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126</v>
      </c>
      <c r="C21" s="98">
        <f t="shared" si="1"/>
        <v>83473</v>
      </c>
      <c r="D21" s="99">
        <v>66778.0</v>
      </c>
      <c r="E21" s="99">
        <v>7513.0</v>
      </c>
      <c r="F21" s="99">
        <v>9182.0</v>
      </c>
      <c r="G21" s="43"/>
      <c r="H21" s="43"/>
      <c r="I21" s="43"/>
      <c r="J21" s="43"/>
      <c r="K21" s="43"/>
      <c r="L21" s="43"/>
      <c r="M21" s="43"/>
      <c r="N21" s="43"/>
      <c r="O21" s="43"/>
      <c r="P21" s="43"/>
      <c r="Q21" s="43"/>
      <c r="R21" s="43"/>
      <c r="S21" s="43"/>
      <c r="T21" s="43"/>
      <c r="U21" s="43"/>
      <c r="V21" s="43"/>
      <c r="W21" s="43"/>
      <c r="X21" s="43"/>
      <c r="Y21" s="43"/>
      <c r="Z21" s="43"/>
    </row>
    <row r="22">
      <c r="A22" s="45">
        <v>13.0</v>
      </c>
      <c r="B22" s="46" t="s">
        <v>127</v>
      </c>
      <c r="C22" s="98">
        <f t="shared" si="1"/>
        <v>12088</v>
      </c>
      <c r="D22" s="99">
        <v>9670.0</v>
      </c>
      <c r="E22" s="99">
        <v>1088.0</v>
      </c>
      <c r="F22" s="99">
        <v>1330.0</v>
      </c>
      <c r="G22" s="43"/>
      <c r="H22" s="43"/>
      <c r="I22" s="43"/>
      <c r="J22" s="43"/>
      <c r="K22" s="43"/>
      <c r="L22" s="43"/>
      <c r="M22" s="43"/>
      <c r="N22" s="43"/>
      <c r="O22" s="43"/>
      <c r="P22" s="43"/>
      <c r="Q22" s="43"/>
      <c r="R22" s="43"/>
      <c r="S22" s="43"/>
      <c r="T22" s="43"/>
      <c r="U22" s="43"/>
      <c r="V22" s="43"/>
      <c r="W22" s="43"/>
      <c r="X22" s="43"/>
      <c r="Y22" s="43"/>
      <c r="Z22" s="43"/>
    </row>
    <row r="23">
      <c r="A23" s="45">
        <v>14.0</v>
      </c>
      <c r="B23" s="46" t="s">
        <v>128</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129</v>
      </c>
      <c r="C25" s="98">
        <f t="shared" si="1"/>
        <v>365080</v>
      </c>
      <c r="D25" s="99">
        <v>339526.0</v>
      </c>
      <c r="E25" s="99">
        <v>10951.0</v>
      </c>
      <c r="F25" s="99">
        <v>14603.0</v>
      </c>
      <c r="G25" s="43"/>
      <c r="H25" s="43"/>
      <c r="I25" s="43"/>
      <c r="J25" s="43"/>
      <c r="K25" s="43"/>
      <c r="L25" s="43"/>
      <c r="M25" s="43"/>
      <c r="N25" s="43"/>
      <c r="O25" s="43"/>
      <c r="P25" s="43"/>
      <c r="Q25" s="43"/>
      <c r="R25" s="43"/>
      <c r="S25" s="43"/>
      <c r="T25" s="43"/>
      <c r="U25" s="43"/>
      <c r="V25" s="43"/>
      <c r="W25" s="43"/>
      <c r="X25" s="43"/>
      <c r="Y25" s="43"/>
      <c r="Z25" s="43"/>
    </row>
    <row r="26">
      <c r="A26" s="45">
        <v>17.0</v>
      </c>
      <c r="B26" s="46" t="s">
        <v>130</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131</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132</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133</v>
      </c>
      <c r="C29" s="98">
        <f t="shared" si="1"/>
        <v>12237</v>
      </c>
      <c r="D29" s="99">
        <v>0.0</v>
      </c>
      <c r="E29" s="99">
        <v>12237.0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134</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135</v>
      </c>
      <c r="C31" s="98">
        <f t="shared" si="1"/>
        <v>47190</v>
      </c>
      <c r="D31" s="99">
        <v>37752.0</v>
      </c>
      <c r="E31" s="99">
        <v>4247.0</v>
      </c>
      <c r="F31" s="99">
        <v>5191.0</v>
      </c>
      <c r="G31" s="43"/>
      <c r="H31" s="43"/>
      <c r="I31" s="43"/>
      <c r="J31" s="43"/>
      <c r="K31" s="43"/>
      <c r="L31" s="43"/>
      <c r="M31" s="43"/>
      <c r="N31" s="43"/>
      <c r="O31" s="43"/>
      <c r="P31" s="43"/>
      <c r="Q31" s="43"/>
      <c r="R31" s="43"/>
      <c r="S31" s="43"/>
      <c r="T31" s="43"/>
      <c r="U31" s="43"/>
      <c r="V31" s="43"/>
      <c r="W31" s="43"/>
      <c r="X31" s="43"/>
      <c r="Y31" s="43"/>
      <c r="Z31" s="43"/>
    </row>
    <row r="32">
      <c r="A32" s="45">
        <v>23.0</v>
      </c>
      <c r="B32" s="46" t="s">
        <v>136</v>
      </c>
      <c r="C32" s="98">
        <f t="shared" si="1"/>
        <v>17373</v>
      </c>
      <c r="D32" s="99">
        <v>13898.0</v>
      </c>
      <c r="E32" s="99">
        <v>1564.0</v>
      </c>
      <c r="F32" s="99">
        <v>1911.0</v>
      </c>
      <c r="G32" s="43"/>
      <c r="H32" s="43"/>
      <c r="I32" s="43"/>
      <c r="J32" s="43"/>
      <c r="K32" s="43"/>
      <c r="L32" s="43"/>
      <c r="M32" s="43"/>
      <c r="N32" s="43"/>
      <c r="O32" s="43"/>
      <c r="P32" s="43"/>
      <c r="Q32" s="43"/>
      <c r="R32" s="43"/>
      <c r="S32" s="43"/>
      <c r="T32" s="43"/>
      <c r="U32" s="43"/>
      <c r="V32" s="43"/>
      <c r="W32" s="43"/>
      <c r="X32" s="43"/>
      <c r="Y32" s="43"/>
      <c r="Z32" s="43"/>
    </row>
    <row r="33">
      <c r="A33" s="45">
        <v>24.0</v>
      </c>
      <c r="B33" s="46" t="s">
        <v>137</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118</v>
      </c>
      <c r="B34" s="46" t="s">
        <v>138</v>
      </c>
      <c r="C34" s="98">
        <f t="shared" si="1"/>
        <v>46839</v>
      </c>
      <c r="D34" s="99">
        <v>46839.0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139</v>
      </c>
      <c r="C35" s="98">
        <f t="shared" si="1"/>
        <v>26686</v>
      </c>
      <c r="D35" s="99">
        <v>21349.0</v>
      </c>
      <c r="E35" s="99">
        <v>2402.0</v>
      </c>
      <c r="F35" s="99">
        <v>2935.0</v>
      </c>
      <c r="G35" s="43"/>
      <c r="H35" s="43"/>
      <c r="I35" s="43"/>
      <c r="J35" s="43"/>
      <c r="K35" s="43"/>
      <c r="L35" s="43"/>
      <c r="M35" s="43"/>
      <c r="N35" s="43"/>
      <c r="O35" s="43"/>
      <c r="P35" s="43"/>
      <c r="Q35" s="43"/>
      <c r="R35" s="43"/>
      <c r="S35" s="43"/>
      <c r="T35" s="43"/>
      <c r="U35" s="43"/>
      <c r="V35" s="43"/>
      <c r="W35" s="43"/>
      <c r="X35" s="43"/>
      <c r="Y35" s="43"/>
      <c r="Z35" s="43"/>
    </row>
    <row r="36">
      <c r="A36" s="45" t="s">
        <v>50</v>
      </c>
      <c r="B36" s="102" t="s">
        <v>140</v>
      </c>
      <c r="C36" s="98">
        <f t="shared" si="1"/>
        <v>11385</v>
      </c>
      <c r="D36" s="99">
        <v>9108.0</v>
      </c>
      <c r="E36" s="99">
        <v>1025.0</v>
      </c>
      <c r="F36" s="99">
        <v>1252.0</v>
      </c>
      <c r="G36" s="43"/>
      <c r="H36" s="43"/>
      <c r="I36" s="43"/>
      <c r="J36" s="43"/>
      <c r="K36" s="43"/>
      <c r="L36" s="43"/>
      <c r="M36" s="43"/>
      <c r="N36" s="43"/>
      <c r="O36" s="43"/>
      <c r="P36" s="43"/>
      <c r="Q36" s="43"/>
      <c r="R36" s="43"/>
      <c r="S36" s="43"/>
      <c r="T36" s="43"/>
      <c r="U36" s="43"/>
      <c r="V36" s="43"/>
      <c r="W36" s="43"/>
      <c r="X36" s="43"/>
      <c r="Y36" s="43"/>
      <c r="Z36" s="43"/>
    </row>
    <row r="37">
      <c r="A37" s="45" t="s">
        <v>52</v>
      </c>
      <c r="B37" s="102" t="s">
        <v>141</v>
      </c>
      <c r="C37" s="98">
        <f t="shared" si="1"/>
        <v>5579</v>
      </c>
      <c r="D37" s="99">
        <v>0.0</v>
      </c>
      <c r="E37" s="99">
        <v>5579.0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142</v>
      </c>
      <c r="C38" s="98">
        <f t="shared" si="1"/>
        <v>8329</v>
      </c>
      <c r="D38" s="99">
        <v>7258.0</v>
      </c>
      <c r="E38" s="99">
        <v>482.0</v>
      </c>
      <c r="F38" s="99">
        <v>589.0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143</v>
      </c>
      <c r="C40" s="103">
        <f t="shared" ref="C40:F40" si="2">sum(C3:C39)</f>
        <v>1771853</v>
      </c>
      <c r="D40" s="103">
        <f t="shared" si="2"/>
        <v>1519425</v>
      </c>
      <c r="E40" s="103">
        <f t="shared" si="2"/>
        <v>144795</v>
      </c>
      <c r="F40" s="103">
        <f t="shared" si="2"/>
        <v>107633</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LANDMARK ON MAIN STREET</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144</v>
      </c>
      <c r="B2" s="45">
        <v>1.0</v>
      </c>
      <c r="C2" s="46" t="s">
        <v>145</v>
      </c>
      <c r="D2" s="110"/>
      <c r="E2" s="111">
        <v>83349.0</v>
      </c>
      <c r="F2" s="43"/>
      <c r="G2" s="43"/>
      <c r="H2" s="43"/>
      <c r="I2" s="43"/>
      <c r="J2" s="43"/>
      <c r="K2" s="43"/>
      <c r="L2" s="43"/>
      <c r="M2" s="43"/>
      <c r="N2" s="43"/>
      <c r="O2" s="43"/>
      <c r="P2" s="43"/>
      <c r="Q2" s="43"/>
      <c r="R2" s="43"/>
      <c r="S2" s="43"/>
      <c r="T2" s="43"/>
      <c r="U2" s="43"/>
      <c r="V2" s="43"/>
      <c r="W2" s="43"/>
      <c r="X2" s="43"/>
      <c r="Y2" s="43"/>
      <c r="Z2" s="43"/>
    </row>
    <row r="3">
      <c r="A3" s="49"/>
      <c r="B3" s="45">
        <v>2.0</v>
      </c>
      <c r="C3" s="46" t="s">
        <v>146</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147</v>
      </c>
      <c r="D4" s="110"/>
      <c r="E4" s="111">
        <v>204115.0</v>
      </c>
      <c r="F4" s="43"/>
      <c r="G4" s="43"/>
      <c r="H4" s="43"/>
      <c r="I4" s="43"/>
      <c r="J4" s="43"/>
      <c r="K4" s="43"/>
      <c r="L4" s="43"/>
      <c r="M4" s="43"/>
      <c r="N4" s="43"/>
      <c r="O4" s="43"/>
      <c r="P4" s="43"/>
      <c r="Q4" s="43"/>
      <c r="R4" s="43"/>
      <c r="S4" s="43"/>
      <c r="T4" s="43"/>
      <c r="U4" s="43"/>
      <c r="V4" s="43"/>
      <c r="W4" s="43"/>
      <c r="X4" s="43"/>
      <c r="Y4" s="43"/>
      <c r="Z4" s="43"/>
    </row>
    <row r="5">
      <c r="A5" s="49"/>
      <c r="B5" s="45">
        <v>4.0</v>
      </c>
      <c r="C5" s="46" t="s">
        <v>148</v>
      </c>
      <c r="D5" s="112"/>
      <c r="E5" s="111">
        <v>46918.0</v>
      </c>
      <c r="F5" s="43"/>
      <c r="G5" s="43"/>
      <c r="H5" s="43"/>
      <c r="I5" s="43"/>
      <c r="J5" s="43"/>
      <c r="K5" s="43"/>
      <c r="L5" s="43"/>
      <c r="M5" s="43"/>
      <c r="N5" s="43"/>
      <c r="O5" s="43"/>
      <c r="P5" s="43"/>
      <c r="Q5" s="43"/>
      <c r="R5" s="43"/>
      <c r="S5" s="43"/>
      <c r="T5" s="43"/>
      <c r="U5" s="43"/>
      <c r="V5" s="43"/>
      <c r="W5" s="43"/>
      <c r="X5" s="43"/>
      <c r="Y5" s="43"/>
      <c r="Z5" s="43"/>
    </row>
    <row r="6">
      <c r="A6" s="49"/>
      <c r="B6" s="45">
        <v>5.0</v>
      </c>
      <c r="C6" s="51" t="s">
        <v>149</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150</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151</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152</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153</v>
      </c>
      <c r="D10" s="110"/>
      <c r="E10" s="111">
        <v>3500.0</v>
      </c>
      <c r="F10" s="43"/>
      <c r="G10" s="43"/>
      <c r="H10" s="43"/>
      <c r="I10" s="43"/>
      <c r="J10" s="43"/>
      <c r="K10" s="43"/>
      <c r="L10" s="43"/>
      <c r="M10" s="43"/>
      <c r="N10" s="43"/>
      <c r="O10" s="43"/>
      <c r="P10" s="43"/>
      <c r="Q10" s="43"/>
      <c r="R10" s="43"/>
      <c r="S10" s="43"/>
      <c r="T10" s="43"/>
      <c r="U10" s="43"/>
      <c r="V10" s="43"/>
      <c r="W10" s="43"/>
      <c r="X10" s="43"/>
      <c r="Y10" s="43"/>
      <c r="Z10" s="43"/>
    </row>
    <row r="11">
      <c r="A11" s="49"/>
      <c r="B11" s="45" t="s">
        <v>154</v>
      </c>
      <c r="C11" s="46" t="s">
        <v>155</v>
      </c>
      <c r="D11" s="111">
        <v>1360648.0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156</v>
      </c>
      <c r="C12" s="46" t="s">
        <v>157</v>
      </c>
      <c r="D12" s="111">
        <v>701170.0</v>
      </c>
      <c r="E12" s="108">
        <f>D11-D12</f>
        <v>659478</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158</v>
      </c>
      <c r="D13" s="112"/>
      <c r="E13" s="111">
        <v>1733134.0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159</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160</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161</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162</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163</v>
      </c>
      <c r="D18" s="113"/>
      <c r="E18" s="114">
        <f>sum(E2:E17)</f>
        <v>2730494</v>
      </c>
      <c r="F18" s="43"/>
      <c r="G18" s="43"/>
      <c r="H18" s="43"/>
      <c r="I18" s="43"/>
      <c r="J18" s="43"/>
      <c r="K18" s="43"/>
      <c r="L18" s="43"/>
      <c r="M18" s="43"/>
      <c r="N18" s="43"/>
      <c r="O18" s="43"/>
      <c r="P18" s="43"/>
      <c r="Q18" s="43"/>
      <c r="R18" s="43"/>
      <c r="S18" s="43"/>
      <c r="T18" s="43"/>
      <c r="U18" s="43"/>
      <c r="V18" s="43"/>
      <c r="W18" s="43"/>
      <c r="X18" s="43"/>
      <c r="Y18" s="43"/>
      <c r="Z18" s="43"/>
    </row>
    <row r="19">
      <c r="A19" s="44" t="s">
        <v>164</v>
      </c>
      <c r="B19" s="115">
        <v>17.0</v>
      </c>
      <c r="C19" s="116" t="s">
        <v>165</v>
      </c>
      <c r="D19" s="117"/>
      <c r="E19" s="111">
        <v>99895.0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166</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167</v>
      </c>
      <c r="D21" s="117"/>
      <c r="E21" s="111">
        <v>111529.0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168</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169</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170</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171</v>
      </c>
      <c r="D25" s="121"/>
      <c r="E25" s="118">
        <v>158391.0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172</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173</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174</v>
      </c>
      <c r="D28" s="125"/>
      <c r="E28" s="126">
        <f>sum(E19:E27)</f>
        <v>369815</v>
      </c>
      <c r="F28" s="43"/>
      <c r="G28" s="43"/>
      <c r="H28" s="43"/>
      <c r="I28" s="43"/>
      <c r="J28" s="43"/>
      <c r="K28" s="43"/>
      <c r="L28" s="43"/>
      <c r="M28" s="43"/>
      <c r="N28" s="43"/>
      <c r="O28" s="43"/>
      <c r="P28" s="43"/>
      <c r="Q28" s="43"/>
      <c r="R28" s="43"/>
      <c r="S28" s="43"/>
      <c r="T28" s="43"/>
      <c r="U28" s="43"/>
      <c r="V28" s="43"/>
      <c r="W28" s="43"/>
      <c r="X28" s="43"/>
      <c r="Y28" s="43"/>
      <c r="Z28" s="43"/>
    </row>
    <row r="29">
      <c r="A29" s="65" t="s">
        <v>175</v>
      </c>
      <c r="B29" s="127"/>
      <c r="C29" s="128" t="s">
        <v>176</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177</v>
      </c>
      <c r="D30" s="117"/>
      <c r="E30" s="111">
        <v>1822761.0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178</v>
      </c>
      <c r="D31" s="117"/>
      <c r="E31" s="111">
        <v>537919.0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179</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180</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181</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182</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183</v>
      </c>
      <c r="D36" s="131"/>
      <c r="E36" s="126">
        <f>sum(E30:E35)</f>
        <v>2360680</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184</v>
      </c>
      <c r="D37" s="135"/>
      <c r="E37" s="136">
        <f>E36+E28</f>
        <v>2730495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LANDMARK ON MAIN STREET</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185</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186</v>
      </c>
      <c r="C3" s="144" t="s">
        <v>187</v>
      </c>
      <c r="D3" s="145">
        <f>'Expenses 2022'!C40</f>
        <v>1771853</v>
      </c>
      <c r="E3" s="146"/>
      <c r="F3" s="43"/>
      <c r="G3" s="43"/>
      <c r="H3" s="43"/>
      <c r="I3" s="43"/>
      <c r="J3" s="43"/>
      <c r="K3" s="43"/>
      <c r="L3" s="43"/>
      <c r="M3" s="43"/>
      <c r="N3" s="43"/>
      <c r="O3" s="43"/>
      <c r="P3" s="43"/>
      <c r="Q3" s="43"/>
      <c r="R3" s="43"/>
      <c r="S3" s="43"/>
      <c r="T3" s="43"/>
      <c r="U3" s="43"/>
      <c r="V3" s="43"/>
      <c r="W3" s="43"/>
      <c r="X3" s="43"/>
      <c r="Y3" s="43"/>
    </row>
    <row r="4">
      <c r="A4" s="138"/>
      <c r="B4" s="49"/>
      <c r="C4" s="144" t="s">
        <v>188</v>
      </c>
      <c r="D4" s="145">
        <f>'Expenses 2022'!C31</f>
        <v>47190</v>
      </c>
      <c r="E4" s="146"/>
      <c r="F4" s="43"/>
      <c r="G4" s="43"/>
      <c r="H4" s="43"/>
      <c r="I4" s="43"/>
      <c r="J4" s="43"/>
      <c r="K4" s="43"/>
      <c r="L4" s="43"/>
      <c r="M4" s="43"/>
      <c r="N4" s="43"/>
      <c r="O4" s="43"/>
      <c r="P4" s="43"/>
      <c r="Q4" s="43"/>
      <c r="R4" s="43"/>
      <c r="S4" s="43"/>
      <c r="T4" s="43"/>
      <c r="U4" s="43"/>
      <c r="V4" s="43"/>
      <c r="W4" s="43"/>
      <c r="X4" s="43"/>
      <c r="Y4" s="43"/>
    </row>
    <row r="5">
      <c r="A5" s="138"/>
      <c r="B5" s="49"/>
      <c r="C5" s="144" t="s">
        <v>189</v>
      </c>
      <c r="D5" s="145">
        <f>D3-D4</f>
        <v>1724663</v>
      </c>
      <c r="E5" s="146"/>
      <c r="F5" s="43"/>
      <c r="G5" s="43"/>
      <c r="H5" s="43"/>
      <c r="I5" s="43"/>
      <c r="J5" s="43"/>
      <c r="K5" s="43"/>
      <c r="L5" s="43"/>
      <c r="M5" s="43"/>
      <c r="N5" s="43"/>
      <c r="O5" s="43"/>
      <c r="P5" s="43"/>
      <c r="Q5" s="43"/>
      <c r="R5" s="43"/>
      <c r="S5" s="43"/>
      <c r="T5" s="43"/>
      <c r="U5" s="43"/>
      <c r="V5" s="43"/>
      <c r="W5" s="43"/>
      <c r="X5" s="43"/>
      <c r="Y5" s="43"/>
    </row>
    <row r="6">
      <c r="A6" s="138"/>
      <c r="B6" s="49"/>
      <c r="C6" s="144" t="s">
        <v>190</v>
      </c>
      <c r="D6" s="145">
        <f>D5/12</f>
        <v>143721.9167</v>
      </c>
      <c r="E6" s="146"/>
      <c r="F6" s="43"/>
      <c r="G6" s="43"/>
      <c r="H6" s="43"/>
      <c r="I6" s="43"/>
      <c r="J6" s="43"/>
      <c r="K6" s="43"/>
      <c r="L6" s="43"/>
      <c r="M6" s="43"/>
      <c r="N6" s="43"/>
      <c r="O6" s="43"/>
      <c r="P6" s="43"/>
      <c r="Q6" s="43"/>
      <c r="R6" s="43"/>
      <c r="S6" s="43"/>
      <c r="T6" s="43"/>
      <c r="U6" s="43"/>
      <c r="V6" s="43"/>
      <c r="W6" s="43"/>
      <c r="X6" s="43"/>
      <c r="Y6" s="43"/>
    </row>
    <row r="7">
      <c r="A7" s="138"/>
      <c r="B7" s="49"/>
      <c r="C7" s="144" t="s">
        <v>191</v>
      </c>
      <c r="D7" s="75">
        <f>'Balance Sheet 2022'!E2+'Balance Sheet 2022'!E3</f>
        <v>83349</v>
      </c>
      <c r="E7" s="146"/>
      <c r="F7" s="43"/>
      <c r="G7" s="43"/>
      <c r="H7" s="43"/>
      <c r="I7" s="43"/>
      <c r="J7" s="43"/>
      <c r="K7" s="43"/>
      <c r="L7" s="43"/>
      <c r="M7" s="43"/>
      <c r="N7" s="43"/>
      <c r="O7" s="43"/>
      <c r="P7" s="43"/>
      <c r="Q7" s="43"/>
      <c r="R7" s="43"/>
      <c r="S7" s="43"/>
      <c r="T7" s="43"/>
      <c r="U7" s="43"/>
      <c r="V7" s="43"/>
      <c r="W7" s="43"/>
      <c r="X7" s="43"/>
      <c r="Y7" s="43"/>
    </row>
    <row r="8">
      <c r="A8" s="138"/>
      <c r="B8" s="49"/>
      <c r="C8" s="147" t="s">
        <v>185</v>
      </c>
      <c r="D8" s="148">
        <f>D7/D6</f>
        <v>0.5799324274</v>
      </c>
      <c r="E8" s="149" t="s">
        <v>192</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193</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194</v>
      </c>
      <c r="C11" s="144" t="s">
        <v>195</v>
      </c>
      <c r="D11" s="75">
        <f>'Balance Sheet 2022'!E30</f>
        <v>1822761</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196</v>
      </c>
      <c r="D12" s="75">
        <f>'Expenses 2022'!C40</f>
        <v>1771853</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197</v>
      </c>
      <c r="D13" s="145">
        <f>D12/12</f>
        <v>147654.4167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193</v>
      </c>
      <c r="D14" s="148">
        <f>D11/D13</f>
        <v>12.34477804</v>
      </c>
      <c r="E14" s="149" t="s">
        <v>192</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198</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199</v>
      </c>
      <c r="C17" s="144" t="s">
        <v>200</v>
      </c>
      <c r="D17" s="75">
        <f>sum('Balance Sheet 2022'!E13:E15)</f>
        <v>1733134</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196</v>
      </c>
      <c r="D18" s="75">
        <f>'Expenses 2022'!C40</f>
        <v>1771853</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197</v>
      </c>
      <c r="D19" s="145">
        <f>D18/12</f>
        <v>147654.4167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201</v>
      </c>
      <c r="D20" s="148">
        <f>D17/D19</f>
        <v>11.73777283</v>
      </c>
      <c r="E20" s="149" t="s">
        <v>192</v>
      </c>
      <c r="F20" s="43"/>
      <c r="G20" s="43"/>
      <c r="H20" s="43"/>
      <c r="I20" s="43"/>
      <c r="J20" s="43"/>
      <c r="K20" s="43"/>
      <c r="L20" s="43"/>
      <c r="M20" s="43"/>
      <c r="N20" s="43"/>
      <c r="O20" s="43"/>
      <c r="P20" s="43"/>
      <c r="Q20" s="43"/>
      <c r="R20" s="43"/>
      <c r="S20" s="43"/>
      <c r="T20" s="43"/>
      <c r="U20" s="43"/>
      <c r="V20" s="43"/>
      <c r="W20" s="43"/>
      <c r="X20" s="43"/>
      <c r="Y20" s="43"/>
    </row>
    <row r="21">
      <c r="A21" s="138"/>
      <c r="B21" s="49"/>
      <c r="C21" s="153" t="s">
        <v>202</v>
      </c>
      <c r="D21" s="154">
        <f>D20+D8</f>
        <v>12.31770526</v>
      </c>
      <c r="E21" s="155" t="s">
        <v>192</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203</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204</v>
      </c>
      <c r="C24" s="159"/>
      <c r="D24" s="160">
        <f>max('Revenues 2022'!E2:E7,'Revenues 2022'!F10:F15)</f>
        <v>460005</v>
      </c>
      <c r="E24" s="161" t="s">
        <v>205</v>
      </c>
      <c r="F24" s="43"/>
      <c r="G24" s="43"/>
      <c r="H24" s="43"/>
      <c r="I24" s="43"/>
      <c r="J24" s="43"/>
      <c r="K24" s="43"/>
      <c r="L24" s="43"/>
      <c r="M24" s="43"/>
      <c r="N24" s="43"/>
      <c r="O24" s="43"/>
      <c r="P24" s="43"/>
      <c r="Q24" s="43"/>
      <c r="R24" s="43"/>
      <c r="S24" s="43"/>
      <c r="T24" s="43"/>
      <c r="U24" s="43"/>
      <c r="V24" s="43"/>
      <c r="W24" s="43"/>
      <c r="X24" s="43"/>
      <c r="Y24" s="43"/>
    </row>
    <row r="25">
      <c r="A25" s="138"/>
      <c r="B25" s="49"/>
      <c r="C25" s="144" t="s">
        <v>206</v>
      </c>
      <c r="D25" s="145">
        <f>'Revenues 2022'!F44</f>
        <v>1507660</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203</v>
      </c>
      <c r="D26" s="162">
        <f>D24/D25</f>
        <v>0.3051118953</v>
      </c>
      <c r="E26" s="149" t="s">
        <v>207</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208</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209</v>
      </c>
      <c r="C29" s="144" t="s">
        <v>210</v>
      </c>
      <c r="D29" s="75">
        <f>SUM('Expenses 2022'!C7:C9)</f>
        <v>573605</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211</v>
      </c>
      <c r="D30" s="75">
        <f>SUM('Expenses 2022'!C10:C12)</f>
        <v>68574</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212</v>
      </c>
      <c r="D31" s="75">
        <f>sum(D29:D30)</f>
        <v>642179</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187</v>
      </c>
      <c r="D32" s="75">
        <f>'Expenses 2022'!C40</f>
        <v>1771853</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213</v>
      </c>
      <c r="D33" s="162">
        <f>D31/D32</f>
        <v>0.3624335653</v>
      </c>
      <c r="E33" s="149" t="s">
        <v>214</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215</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216</v>
      </c>
      <c r="C36" s="144" t="s">
        <v>217</v>
      </c>
      <c r="D36" s="75">
        <f>SUM('Expenses 2022'!C10:C11)</f>
        <v>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210</v>
      </c>
      <c r="D37" s="75">
        <f>SUM('Expenses 2022'!C7:C9)</f>
        <v>573605</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215</v>
      </c>
      <c r="D38" s="162">
        <f>D36/D37</f>
        <v>0</v>
      </c>
      <c r="E38" s="149" t="s">
        <v>218</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219</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220</v>
      </c>
      <c r="C41" s="147" t="s">
        <v>221</v>
      </c>
      <c r="D41" s="75">
        <f>'Expenses 2022'!D40</f>
        <v>1519425</v>
      </c>
      <c r="E41" s="164">
        <f t="shared" ref="E41:E44" si="1">D41/$D$44</f>
        <v>0.8575344569</v>
      </c>
      <c r="F41" s="43"/>
      <c r="G41" s="43"/>
      <c r="H41" s="43"/>
      <c r="I41" s="43"/>
      <c r="J41" s="43"/>
      <c r="K41" s="43"/>
      <c r="L41" s="43"/>
      <c r="M41" s="43"/>
      <c r="N41" s="43"/>
      <c r="O41" s="43"/>
      <c r="P41" s="43"/>
      <c r="Q41" s="43"/>
      <c r="R41" s="43"/>
      <c r="S41" s="43"/>
      <c r="T41" s="43"/>
      <c r="U41" s="43"/>
      <c r="V41" s="43"/>
      <c r="W41" s="43"/>
      <c r="X41" s="43"/>
      <c r="Y41" s="43"/>
    </row>
    <row r="42">
      <c r="A42" s="138"/>
      <c r="B42" s="49"/>
      <c r="C42" s="147" t="s">
        <v>222</v>
      </c>
      <c r="D42" s="145">
        <f>'Expenses 2022'!E40</f>
        <v>144795</v>
      </c>
      <c r="E42" s="164">
        <f t="shared" si="1"/>
        <v>0.08171953317</v>
      </c>
      <c r="F42" s="43"/>
      <c r="G42" s="43"/>
      <c r="H42" s="43"/>
      <c r="I42" s="43"/>
      <c r="J42" s="43"/>
      <c r="K42" s="43"/>
      <c r="L42" s="43"/>
      <c r="M42" s="43"/>
      <c r="N42" s="43"/>
      <c r="O42" s="43"/>
      <c r="P42" s="43"/>
      <c r="Q42" s="43"/>
      <c r="R42" s="43"/>
      <c r="S42" s="43"/>
      <c r="T42" s="43"/>
      <c r="U42" s="43"/>
      <c r="V42" s="43"/>
      <c r="W42" s="43"/>
      <c r="X42" s="43"/>
      <c r="Y42" s="43"/>
    </row>
    <row r="43">
      <c r="A43" s="138"/>
      <c r="B43" s="49"/>
      <c r="C43" s="147" t="s">
        <v>223</v>
      </c>
      <c r="D43" s="145">
        <f>'Expenses 2022'!F40</f>
        <v>107633</v>
      </c>
      <c r="E43" s="164">
        <f t="shared" si="1"/>
        <v>0.06074600997</v>
      </c>
      <c r="F43" s="43"/>
      <c r="G43" s="43"/>
      <c r="H43" s="43"/>
      <c r="I43" s="43"/>
      <c r="J43" s="43"/>
      <c r="K43" s="43"/>
      <c r="L43" s="43"/>
      <c r="M43" s="43"/>
      <c r="N43" s="43"/>
      <c r="O43" s="43"/>
      <c r="P43" s="43"/>
      <c r="Q43" s="43"/>
      <c r="R43" s="43"/>
      <c r="S43" s="43"/>
      <c r="T43" s="43"/>
      <c r="U43" s="43"/>
      <c r="V43" s="43"/>
      <c r="W43" s="43"/>
      <c r="X43" s="43"/>
      <c r="Y43" s="43"/>
    </row>
    <row r="44">
      <c r="A44" s="138"/>
      <c r="B44" s="49"/>
      <c r="C44" s="144" t="s">
        <v>187</v>
      </c>
      <c r="D44" s="145">
        <f>sum(D41:D43)</f>
        <v>1771853</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224</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225</v>
      </c>
      <c r="C47" s="144" t="s">
        <v>226</v>
      </c>
      <c r="D47" s="145">
        <f>'Revenues 2022'!F9</f>
        <v>559880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227</v>
      </c>
      <c r="D48" s="145">
        <f>'Expenses 2022'!F40</f>
        <v>107633</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228</v>
      </c>
      <c r="D49" s="165">
        <f>if(D48=0, "$0",D47/D48)</f>
        <v>5.201750393</v>
      </c>
      <c r="E49" s="149" t="s">
        <v>229</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230</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231</v>
      </c>
      <c r="C52" s="144" t="s">
        <v>232</v>
      </c>
      <c r="D52" s="145">
        <f>sum('Balance Sheet 2022'!E2:E10)</f>
        <v>337882</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233</v>
      </c>
      <c r="D53" s="145">
        <f>sum('Balance Sheet 2022'!E19:E22)</f>
        <v>211424</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234</v>
      </c>
      <c r="D54" s="167">
        <f>D52/D53</f>
        <v>1.598125095</v>
      </c>
      <c r="E54" s="149" t="s">
        <v>235</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236</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237</v>
      </c>
      <c r="C57" s="144" t="s">
        <v>238</v>
      </c>
      <c r="D57" s="145">
        <f>sum('Balance Sheet 2022'!E25:E26)</f>
        <v>158391</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239</v>
      </c>
      <c r="D58" s="145">
        <f>'Balance Sheet 2022'!E18</f>
        <v>2730494</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240</v>
      </c>
      <c r="D59" s="168">
        <f>D57/D58</f>
        <v>0.0580081846</v>
      </c>
      <c r="E59" s="149" t="s">
        <v>241</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LANDMARK ON MAIN STREET</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452007.0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452007</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555275.0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372160.0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927435</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57640.0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242</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115808.0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16794.0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99014</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98</v>
      </c>
      <c r="D39" s="74"/>
      <c r="E39" s="48">
        <v>4292.0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99</v>
      </c>
      <c r="D40" s="74"/>
      <c r="E40" s="48">
        <v>2622.0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t="s">
        <v>100</v>
      </c>
      <c r="D41" s="74"/>
      <c r="E41" s="48">
        <v>43786.0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50700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102</v>
      </c>
      <c r="D44" s="88"/>
      <c r="E44" s="88"/>
      <c r="F44" s="89">
        <f>sum(F16:F43)+F9</f>
        <v>1586796</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LANDMARK ON MAIN STREET</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103</v>
      </c>
      <c r="D2" s="42" t="s">
        <v>104</v>
      </c>
      <c r="E2" s="42" t="s">
        <v>105</v>
      </c>
      <c r="F2" s="42" t="s">
        <v>106</v>
      </c>
      <c r="G2" s="43"/>
      <c r="H2" s="43"/>
      <c r="I2" s="43"/>
      <c r="J2" s="43"/>
      <c r="K2" s="43"/>
      <c r="L2" s="43"/>
      <c r="M2" s="43"/>
      <c r="N2" s="43"/>
      <c r="O2" s="43"/>
      <c r="P2" s="43"/>
      <c r="Q2" s="43"/>
      <c r="R2" s="43"/>
      <c r="S2" s="43"/>
      <c r="T2" s="43"/>
      <c r="U2" s="43"/>
      <c r="V2" s="43"/>
      <c r="W2" s="43"/>
      <c r="X2" s="43"/>
      <c r="Y2" s="43"/>
      <c r="Z2" s="43"/>
    </row>
    <row r="3">
      <c r="A3" s="80">
        <v>1.0</v>
      </c>
      <c r="B3" s="96" t="s">
        <v>107</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108</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109</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110</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111</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112</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113</v>
      </c>
      <c r="C9" s="98">
        <f t="shared" si="1"/>
        <v>665088</v>
      </c>
      <c r="D9" s="99">
        <v>532070.0</v>
      </c>
      <c r="E9" s="99">
        <v>59858.0</v>
      </c>
      <c r="F9" s="99">
        <v>73160.0</v>
      </c>
      <c r="G9" s="43"/>
      <c r="H9" s="43"/>
      <c r="I9" s="43"/>
      <c r="J9" s="43"/>
      <c r="K9" s="43"/>
      <c r="L9" s="43"/>
      <c r="M9" s="43"/>
      <c r="N9" s="43"/>
      <c r="O9" s="43"/>
      <c r="P9" s="43"/>
      <c r="Q9" s="43"/>
      <c r="R9" s="43"/>
      <c r="S9" s="43"/>
      <c r="T9" s="43"/>
      <c r="U9" s="43"/>
      <c r="V9" s="43"/>
      <c r="W9" s="43"/>
      <c r="X9" s="43"/>
      <c r="Y9" s="43"/>
      <c r="Z9" s="43"/>
    </row>
    <row r="10">
      <c r="A10" s="80">
        <v>8.0</v>
      </c>
      <c r="B10" s="96" t="s">
        <v>114</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115</v>
      </c>
      <c r="C11" s="98">
        <f t="shared" si="1"/>
        <v>15842</v>
      </c>
      <c r="D11" s="99">
        <v>12673.0</v>
      </c>
      <c r="E11" s="99">
        <v>1426.0</v>
      </c>
      <c r="F11" s="99">
        <v>1743.0</v>
      </c>
      <c r="G11" s="43"/>
      <c r="H11" s="43"/>
      <c r="I11" s="43"/>
      <c r="J11" s="43"/>
      <c r="K11" s="43"/>
      <c r="L11" s="43"/>
      <c r="M11" s="43"/>
      <c r="N11" s="43"/>
      <c r="O11" s="43"/>
      <c r="P11" s="43"/>
      <c r="Q11" s="43"/>
      <c r="R11" s="43"/>
      <c r="S11" s="43"/>
      <c r="T11" s="43"/>
      <c r="U11" s="43"/>
      <c r="V11" s="43"/>
      <c r="W11" s="43"/>
      <c r="X11" s="43"/>
      <c r="Y11" s="43"/>
      <c r="Z11" s="43"/>
    </row>
    <row r="12">
      <c r="A12" s="45">
        <v>10.0</v>
      </c>
      <c r="B12" s="46" t="s">
        <v>116</v>
      </c>
      <c r="C12" s="98">
        <f t="shared" si="1"/>
        <v>48125</v>
      </c>
      <c r="D12" s="99">
        <v>38500.0</v>
      </c>
      <c r="E12" s="99">
        <v>4331.0</v>
      </c>
      <c r="F12" s="99">
        <v>5294.0</v>
      </c>
      <c r="G12" s="43"/>
      <c r="H12" s="43"/>
      <c r="I12" s="43"/>
      <c r="J12" s="43"/>
      <c r="K12" s="43"/>
      <c r="L12" s="43"/>
      <c r="M12" s="43"/>
      <c r="N12" s="43"/>
      <c r="O12" s="43"/>
      <c r="P12" s="43"/>
      <c r="Q12" s="43"/>
      <c r="R12" s="43"/>
      <c r="S12" s="43"/>
      <c r="T12" s="43"/>
      <c r="U12" s="43"/>
      <c r="V12" s="43"/>
      <c r="W12" s="43"/>
      <c r="X12" s="43"/>
      <c r="Y12" s="43"/>
      <c r="Z12" s="43"/>
    </row>
    <row r="13">
      <c r="A13" s="45">
        <v>11.0</v>
      </c>
      <c r="B13" s="46" t="s">
        <v>117</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118</v>
      </c>
      <c r="B14" s="46" t="s">
        <v>119</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120</v>
      </c>
      <c r="C15" s="98">
        <f t="shared" si="1"/>
        <v>675</v>
      </c>
      <c r="D15" s="99">
        <v>473.0</v>
      </c>
      <c r="E15" s="99">
        <v>202.0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121</v>
      </c>
      <c r="C16" s="98">
        <f t="shared" si="1"/>
        <v>20732</v>
      </c>
      <c r="D16" s="99">
        <v>14512.0</v>
      </c>
      <c r="E16" s="99">
        <v>6220.0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122</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123</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124</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125</v>
      </c>
      <c r="C20" s="98">
        <f t="shared" si="1"/>
        <v>70573</v>
      </c>
      <c r="D20" s="99">
        <v>49401.0</v>
      </c>
      <c r="E20" s="99">
        <v>21172.0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126</v>
      </c>
      <c r="C21" s="98">
        <f t="shared" si="1"/>
        <v>75509</v>
      </c>
      <c r="D21" s="99">
        <v>60407.0</v>
      </c>
      <c r="E21" s="99">
        <v>6796.0</v>
      </c>
      <c r="F21" s="99">
        <v>8306.0</v>
      </c>
      <c r="G21" s="43"/>
      <c r="H21" s="43"/>
      <c r="I21" s="43"/>
      <c r="J21" s="43"/>
      <c r="K21" s="43"/>
      <c r="L21" s="43"/>
      <c r="M21" s="43"/>
      <c r="N21" s="43"/>
      <c r="O21" s="43"/>
      <c r="P21" s="43"/>
      <c r="Q21" s="43"/>
      <c r="R21" s="43"/>
      <c r="S21" s="43"/>
      <c r="T21" s="43"/>
      <c r="U21" s="43"/>
      <c r="V21" s="43"/>
      <c r="W21" s="43"/>
      <c r="X21" s="43"/>
      <c r="Y21" s="43"/>
      <c r="Z21" s="43"/>
    </row>
    <row r="22">
      <c r="A22" s="45">
        <v>13.0</v>
      </c>
      <c r="B22" s="46" t="s">
        <v>127</v>
      </c>
      <c r="C22" s="98">
        <f t="shared" si="1"/>
        <v>113</v>
      </c>
      <c r="D22" s="99">
        <v>93.0</v>
      </c>
      <c r="E22" s="99">
        <v>10.0</v>
      </c>
      <c r="F22" s="99">
        <v>10.0</v>
      </c>
      <c r="G22" s="43"/>
      <c r="H22" s="43"/>
      <c r="I22" s="43"/>
      <c r="J22" s="43"/>
      <c r="K22" s="43"/>
      <c r="L22" s="43"/>
      <c r="M22" s="43"/>
      <c r="N22" s="43"/>
      <c r="O22" s="43"/>
      <c r="P22" s="43"/>
      <c r="Q22" s="43"/>
      <c r="R22" s="43"/>
      <c r="S22" s="43"/>
      <c r="T22" s="43"/>
      <c r="U22" s="43"/>
      <c r="V22" s="43"/>
      <c r="W22" s="43"/>
      <c r="X22" s="43"/>
      <c r="Y22" s="43"/>
      <c r="Z22" s="43"/>
    </row>
    <row r="23">
      <c r="A23" s="45">
        <v>14.0</v>
      </c>
      <c r="B23" s="46" t="s">
        <v>128</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129</v>
      </c>
      <c r="C25" s="98">
        <f t="shared" si="1"/>
        <v>357878</v>
      </c>
      <c r="D25" s="99">
        <v>332828.0</v>
      </c>
      <c r="E25" s="99">
        <v>10735.0</v>
      </c>
      <c r="F25" s="99">
        <v>14315.0</v>
      </c>
      <c r="G25" s="43"/>
      <c r="H25" s="43"/>
      <c r="I25" s="43"/>
      <c r="J25" s="43"/>
      <c r="K25" s="43"/>
      <c r="L25" s="43"/>
      <c r="M25" s="43"/>
      <c r="N25" s="43"/>
      <c r="O25" s="43"/>
      <c r="P25" s="43"/>
      <c r="Q25" s="43"/>
      <c r="R25" s="43"/>
      <c r="S25" s="43"/>
      <c r="T25" s="43"/>
      <c r="U25" s="43"/>
      <c r="V25" s="43"/>
      <c r="W25" s="43"/>
      <c r="X25" s="43"/>
      <c r="Y25" s="43"/>
      <c r="Z25" s="43"/>
    </row>
    <row r="26">
      <c r="A26" s="45">
        <v>17.0</v>
      </c>
      <c r="B26" s="46" t="s">
        <v>130</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131</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132</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133</v>
      </c>
      <c r="C29" s="98">
        <f t="shared" si="1"/>
        <v>2752</v>
      </c>
      <c r="D29" s="99">
        <v>0.0</v>
      </c>
      <c r="E29" s="99">
        <v>2752.0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134</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135</v>
      </c>
      <c r="C31" s="98">
        <f t="shared" si="1"/>
        <v>54640</v>
      </c>
      <c r="D31" s="99">
        <v>43712.0</v>
      </c>
      <c r="E31" s="99">
        <v>4918.0</v>
      </c>
      <c r="F31" s="99">
        <v>6010.0</v>
      </c>
      <c r="G31" s="43"/>
      <c r="H31" s="43"/>
      <c r="I31" s="43"/>
      <c r="J31" s="43"/>
      <c r="K31" s="43"/>
      <c r="L31" s="43"/>
      <c r="M31" s="43"/>
      <c r="N31" s="43"/>
      <c r="O31" s="43"/>
      <c r="P31" s="43"/>
      <c r="Q31" s="43"/>
      <c r="R31" s="43"/>
      <c r="S31" s="43"/>
      <c r="T31" s="43"/>
      <c r="U31" s="43"/>
      <c r="V31" s="43"/>
      <c r="W31" s="43"/>
      <c r="X31" s="43"/>
      <c r="Y31" s="43"/>
      <c r="Z31" s="43"/>
    </row>
    <row r="32">
      <c r="A32" s="45">
        <v>23.0</v>
      </c>
      <c r="B32" s="46" t="s">
        <v>136</v>
      </c>
      <c r="C32" s="98">
        <f t="shared" si="1"/>
        <v>27454</v>
      </c>
      <c r="D32" s="99">
        <v>21963.0</v>
      </c>
      <c r="E32" s="99">
        <v>2471.0</v>
      </c>
      <c r="F32" s="99">
        <v>3020.0</v>
      </c>
      <c r="G32" s="43"/>
      <c r="H32" s="43"/>
      <c r="I32" s="43"/>
      <c r="J32" s="43"/>
      <c r="K32" s="43"/>
      <c r="L32" s="43"/>
      <c r="M32" s="43"/>
      <c r="N32" s="43"/>
      <c r="O32" s="43"/>
      <c r="P32" s="43"/>
      <c r="Q32" s="43"/>
      <c r="R32" s="43"/>
      <c r="S32" s="43"/>
      <c r="T32" s="43"/>
      <c r="U32" s="43"/>
      <c r="V32" s="43"/>
      <c r="W32" s="43"/>
      <c r="X32" s="43"/>
      <c r="Y32" s="43"/>
      <c r="Z32" s="43"/>
    </row>
    <row r="33">
      <c r="A33" s="45">
        <v>24.0</v>
      </c>
      <c r="B33" s="46" t="s">
        <v>137</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118</v>
      </c>
      <c r="B34" s="46" t="s">
        <v>243</v>
      </c>
      <c r="C34" s="98">
        <f t="shared" si="1"/>
        <v>414101</v>
      </c>
      <c r="D34" s="99">
        <v>414101.0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75" t="s">
        <v>244</v>
      </c>
      <c r="C35" s="98">
        <f t="shared" si="1"/>
        <v>51126</v>
      </c>
      <c r="D35" s="99">
        <v>51126.0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139</v>
      </c>
      <c r="C36" s="98">
        <f t="shared" si="1"/>
        <v>33044</v>
      </c>
      <c r="D36" s="99">
        <v>26435.0</v>
      </c>
      <c r="E36" s="99">
        <v>2974.0</v>
      </c>
      <c r="F36" s="99">
        <v>3635.0</v>
      </c>
      <c r="G36" s="43"/>
      <c r="H36" s="43"/>
      <c r="I36" s="43"/>
      <c r="J36" s="43"/>
      <c r="K36" s="43"/>
      <c r="L36" s="43"/>
      <c r="M36" s="43"/>
      <c r="N36" s="43"/>
      <c r="O36" s="43"/>
      <c r="P36" s="43"/>
      <c r="Q36" s="43"/>
      <c r="R36" s="43"/>
      <c r="S36" s="43"/>
      <c r="T36" s="43"/>
      <c r="U36" s="43"/>
      <c r="V36" s="43"/>
      <c r="W36" s="43"/>
      <c r="X36" s="43"/>
      <c r="Y36" s="43"/>
      <c r="Z36" s="43"/>
    </row>
    <row r="37">
      <c r="A37" s="45" t="s">
        <v>52</v>
      </c>
      <c r="B37" s="102" t="s">
        <v>140</v>
      </c>
      <c r="C37" s="98">
        <f t="shared" si="1"/>
        <v>13647</v>
      </c>
      <c r="D37" s="99">
        <v>10918.0</v>
      </c>
      <c r="E37" s="99">
        <v>1228.0</v>
      </c>
      <c r="F37" s="99">
        <v>1501.0</v>
      </c>
      <c r="G37" s="43"/>
      <c r="H37" s="43"/>
      <c r="I37" s="43"/>
      <c r="J37" s="43"/>
      <c r="K37" s="43"/>
      <c r="L37" s="43"/>
      <c r="M37" s="43"/>
      <c r="N37" s="43"/>
      <c r="O37" s="43"/>
      <c r="P37" s="43"/>
      <c r="Q37" s="43"/>
      <c r="R37" s="43"/>
      <c r="S37" s="43"/>
      <c r="T37" s="43"/>
      <c r="U37" s="43"/>
      <c r="V37" s="43"/>
      <c r="W37" s="43"/>
      <c r="X37" s="43"/>
      <c r="Y37" s="43"/>
      <c r="Z37" s="43"/>
    </row>
    <row r="38">
      <c r="A38" s="45" t="s">
        <v>54</v>
      </c>
      <c r="B38" s="46" t="s">
        <v>142</v>
      </c>
      <c r="C38" s="98">
        <f t="shared" si="1"/>
        <v>19937</v>
      </c>
      <c r="D38" s="99">
        <v>14400.0</v>
      </c>
      <c r="E38" s="99">
        <v>4554.0</v>
      </c>
      <c r="F38" s="99">
        <v>983.0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143</v>
      </c>
      <c r="C40" s="103">
        <f t="shared" ref="C40:F40" si="2">sum(C3:C39)</f>
        <v>1871236</v>
      </c>
      <c r="D40" s="103">
        <f t="shared" si="2"/>
        <v>1623612</v>
      </c>
      <c r="E40" s="103">
        <f t="shared" si="2"/>
        <v>129647</v>
      </c>
      <c r="F40" s="103">
        <f t="shared" si="2"/>
        <v>117977</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LANDMARK ON MAIN STREET</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144</v>
      </c>
      <c r="B2" s="45">
        <v>1.0</v>
      </c>
      <c r="C2" s="46" t="s">
        <v>145</v>
      </c>
      <c r="D2" s="110"/>
      <c r="E2" s="111">
        <v>59218.0</v>
      </c>
      <c r="F2" s="43"/>
      <c r="G2" s="43"/>
      <c r="H2" s="43"/>
      <c r="I2" s="43"/>
      <c r="J2" s="43"/>
      <c r="K2" s="43"/>
      <c r="L2" s="43"/>
      <c r="M2" s="43"/>
      <c r="N2" s="43"/>
      <c r="O2" s="43"/>
      <c r="P2" s="43"/>
      <c r="Q2" s="43"/>
      <c r="R2" s="43"/>
      <c r="S2" s="43"/>
      <c r="T2" s="43"/>
      <c r="U2" s="43"/>
      <c r="V2" s="43"/>
      <c r="W2" s="43"/>
      <c r="X2" s="43"/>
      <c r="Y2" s="43"/>
      <c r="Z2" s="43"/>
    </row>
    <row r="3">
      <c r="A3" s="49"/>
      <c r="B3" s="45">
        <v>2.0</v>
      </c>
      <c r="C3" s="46" t="s">
        <v>146</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147</v>
      </c>
      <c r="D4" s="110"/>
      <c r="E4" s="111">
        <v>196081.0</v>
      </c>
      <c r="F4" s="43"/>
      <c r="G4" s="43"/>
      <c r="H4" s="43"/>
      <c r="I4" s="43"/>
      <c r="J4" s="43"/>
      <c r="K4" s="43"/>
      <c r="L4" s="43"/>
      <c r="M4" s="43"/>
      <c r="N4" s="43"/>
      <c r="O4" s="43"/>
      <c r="P4" s="43"/>
      <c r="Q4" s="43"/>
      <c r="R4" s="43"/>
      <c r="S4" s="43"/>
      <c r="T4" s="43"/>
      <c r="U4" s="43"/>
      <c r="V4" s="43"/>
      <c r="W4" s="43"/>
      <c r="X4" s="43"/>
      <c r="Y4" s="43"/>
      <c r="Z4" s="43"/>
    </row>
    <row r="5">
      <c r="A5" s="49"/>
      <c r="B5" s="45">
        <v>4.0</v>
      </c>
      <c r="C5" s="46" t="s">
        <v>148</v>
      </c>
      <c r="D5" s="112"/>
      <c r="E5" s="111">
        <v>19430.0</v>
      </c>
      <c r="F5" s="43"/>
      <c r="G5" s="43"/>
      <c r="H5" s="43"/>
      <c r="I5" s="43"/>
      <c r="J5" s="43"/>
      <c r="K5" s="43"/>
      <c r="L5" s="43"/>
      <c r="M5" s="43"/>
      <c r="N5" s="43"/>
      <c r="O5" s="43"/>
      <c r="P5" s="43"/>
      <c r="Q5" s="43"/>
      <c r="R5" s="43"/>
      <c r="S5" s="43"/>
      <c r="T5" s="43"/>
      <c r="U5" s="43"/>
      <c r="V5" s="43"/>
      <c r="W5" s="43"/>
      <c r="X5" s="43"/>
      <c r="Y5" s="43"/>
      <c r="Z5" s="43"/>
    </row>
    <row r="6">
      <c r="A6" s="49"/>
      <c r="B6" s="45">
        <v>5.0</v>
      </c>
      <c r="C6" s="51" t="s">
        <v>149</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150</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151</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152</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153</v>
      </c>
      <c r="D10" s="110"/>
      <c r="E10" s="111">
        <v>9560.0</v>
      </c>
      <c r="F10" s="43"/>
      <c r="G10" s="43"/>
      <c r="H10" s="43"/>
      <c r="I10" s="43"/>
      <c r="J10" s="43"/>
      <c r="K10" s="43"/>
      <c r="L10" s="43"/>
      <c r="M10" s="43"/>
      <c r="N10" s="43"/>
      <c r="O10" s="43"/>
      <c r="P10" s="43"/>
      <c r="Q10" s="43"/>
      <c r="R10" s="43"/>
      <c r="S10" s="43"/>
      <c r="T10" s="43"/>
      <c r="U10" s="43"/>
      <c r="V10" s="43"/>
      <c r="W10" s="43"/>
      <c r="X10" s="43"/>
      <c r="Y10" s="43"/>
      <c r="Z10" s="43"/>
    </row>
    <row r="11">
      <c r="A11" s="49"/>
      <c r="B11" s="45" t="s">
        <v>154</v>
      </c>
      <c r="C11" s="46" t="s">
        <v>155</v>
      </c>
      <c r="D11" s="111">
        <v>1703050.0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156</v>
      </c>
      <c r="C12" s="46" t="s">
        <v>157</v>
      </c>
      <c r="D12" s="111">
        <v>745435.0</v>
      </c>
      <c r="E12" s="108">
        <f>D11-D12</f>
        <v>957615</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158</v>
      </c>
      <c r="D13" s="112"/>
      <c r="E13" s="111">
        <v>1192279.0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159</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160</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161</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162</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163</v>
      </c>
      <c r="D18" s="113"/>
      <c r="E18" s="114">
        <f>sum(E2:E17)</f>
        <v>2434183</v>
      </c>
      <c r="F18" s="43"/>
      <c r="G18" s="43"/>
      <c r="H18" s="43"/>
      <c r="I18" s="43"/>
      <c r="J18" s="43"/>
      <c r="K18" s="43"/>
      <c r="L18" s="43"/>
      <c r="M18" s="43"/>
      <c r="N18" s="43"/>
      <c r="O18" s="43"/>
      <c r="P18" s="43"/>
      <c r="Q18" s="43"/>
      <c r="R18" s="43"/>
      <c r="S18" s="43"/>
      <c r="T18" s="43"/>
      <c r="U18" s="43"/>
      <c r="V18" s="43"/>
      <c r="W18" s="43"/>
      <c r="X18" s="43"/>
      <c r="Y18" s="43"/>
      <c r="Z18" s="43"/>
    </row>
    <row r="19">
      <c r="A19" s="44" t="s">
        <v>164</v>
      </c>
      <c r="B19" s="115">
        <v>17.0</v>
      </c>
      <c r="C19" s="116" t="s">
        <v>165</v>
      </c>
      <c r="D19" s="117"/>
      <c r="E19" s="111">
        <v>133973.0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166</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167</v>
      </c>
      <c r="D21" s="117"/>
      <c r="E21" s="111">
        <v>50478.0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168</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169</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170</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171</v>
      </c>
      <c r="D25" s="121"/>
      <c r="E25" s="118">
        <v>161707.0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172</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173</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174</v>
      </c>
      <c r="D28" s="125"/>
      <c r="E28" s="126">
        <f>sum(E19:E27)</f>
        <v>346158</v>
      </c>
      <c r="F28" s="43"/>
      <c r="G28" s="43"/>
      <c r="H28" s="43"/>
      <c r="I28" s="43"/>
      <c r="J28" s="43"/>
      <c r="K28" s="43"/>
      <c r="L28" s="43"/>
      <c r="M28" s="43"/>
      <c r="N28" s="43"/>
      <c r="O28" s="43"/>
      <c r="P28" s="43"/>
      <c r="Q28" s="43"/>
      <c r="R28" s="43"/>
      <c r="S28" s="43"/>
      <c r="T28" s="43"/>
      <c r="U28" s="43"/>
      <c r="V28" s="43"/>
      <c r="W28" s="43"/>
      <c r="X28" s="43"/>
      <c r="Y28" s="43"/>
      <c r="Z28" s="43"/>
    </row>
    <row r="29">
      <c r="A29" s="65" t="s">
        <v>175</v>
      </c>
      <c r="B29" s="127"/>
      <c r="C29" s="128" t="s">
        <v>176</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177</v>
      </c>
      <c r="D30" s="117"/>
      <c r="E30" s="111">
        <v>1552157.0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178</v>
      </c>
      <c r="D31" s="117"/>
      <c r="E31" s="111">
        <v>535868.0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179</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180</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181</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182</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183</v>
      </c>
      <c r="D36" s="131"/>
      <c r="E36" s="126">
        <f>sum(E30:E35)</f>
        <v>2088025</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184</v>
      </c>
      <c r="D37" s="135"/>
      <c r="E37" s="136">
        <f>E36+E28</f>
        <v>2434183</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