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<sst xmlns="http://schemas.openxmlformats.org/spreadsheetml/2006/main" count="873" uniqueCount="252">
  <si>
    <t>FRESH ENERGY</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</si>
  <si>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</si>
  <si>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</si>
  <si>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</si>
  <si>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</si>
  <si>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</si>
  <si>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</si>
  <si>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</si>
  <si>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</si>
  <si>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</si>
  <si>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</si>
  <si>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</si>
  <si>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</si>
  <si>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</si>
  <si>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</si>
  <si>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</si>
  <si>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</si>
  <si>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</si>
  <si>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</si>
  <si>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</si>
  <si>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</si>
  <si>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</si>
  <si>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</si>
  <si>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</si>
  <si>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</si>
  <si>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</si>
  <si>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</si>
  <si>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</si>
  <si>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</si>
  <si>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</si>
  <si>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</si>
  <si>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</si>
  <si>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</si>
  <si>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</si>
  <si>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</si>
  <si>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</si>
  <si>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</si>
  <si>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</si>
  <si>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</si>
  <si>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</si>
  <si>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</si>
  <si>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</si>
  <si>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</si>
  <si>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</si>
  <si>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</si>
  <si>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</si>
  <si>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</si>
  <si>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</si>
  <si>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</si>
  <si>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</si>
  <si>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</si>
  <si>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</si>
  <si>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</si>
  <si>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</si>
  <si>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</si>
  <si>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</si>
  <si>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</si>
  <si>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</si>
  <si>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</si>
  <si>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</si>
  <si>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</si>
  <si>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</si>
  <si>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</si>
  <si>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</si>
  <si>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ADVERTISING</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</si>
  <si>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</si>
  <si>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</si>
  <si>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</si>
  <si>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</si>
  <si>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</si>
  <si>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</si>
  <si>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</si>
  <si>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</si>
  <si>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</si>
  <si>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</si>
  <si>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</si>
  <si>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</si>
  <si>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</si>
  <si>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</si>
  <si>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</si>
  <si>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</si>
  <si>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</si>
  <si>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</si>
  <si>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</si>
  <si>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</si>
  <si>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</si>
  <si>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</si>
  <si>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</si>
  <si>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</si>
  <si>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</si>
  <si>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</si>
  <si>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</si>
  <si>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</si>
  <si>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</si>
  <si>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</si>
  <si>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</si>
  <si>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</si>
  <si>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LOAN FORGIVENESS</t>
  </si>
  <si>
    <t>MISCELLANEOUS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</si>
  <si>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</si>
  <si>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</si>
  <si>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</si>
  <si>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</si>
  <si>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</si>
  <si>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</si>
  <si>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</si>
  <si>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</si>
  <si>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</si>
  <si>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</si>
  <si>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</si>
  <si>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</si>
  <si>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</si>
  <si>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</si>
  <si>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</si>
  <si>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</si>
  <si>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</si>
  <si>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</si>
  <si>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</si>
  <si>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</si>
  <si>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</si>
  <si>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</si>
  <si>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</si>
  <si>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</si>
  <si>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</si>
  <si>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</si>
  <si>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</si>
  <si>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</si>
  <si>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</si>
  <si>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</si>
  <si>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</si>
  <si>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</si>
  <si>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</si>
  <si>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</si>
  <si>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</si>
  <si>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</si>
  <si>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</si>
  <si>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COMMUNICATIONS</t>
  </si>
  <si>
    <t>FUNDRAISING</t>
  </si>
  <si>
    <t>MISCELLANEOUS</t>
  </si>
  <si>
    <t>DUES, MEMB &amp; SUBSCRIPTI</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</si>
  <si>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</si>
  <si>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</si>
  <si>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</si>
  <si>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</si>
  <si>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</si>
  <si>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</si>
  <si>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</si>
  <si>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</si>
  <si>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</si>
  <si>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</si>
  <si>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</si>
  <si>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</si>
  <si>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</si>
  <si>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</si>
  <si>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</si>
  <si>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</si>
  <si>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</si>
  <si>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</si>
  <si>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</si>
  <si>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</si>
  <si>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</si>
  <si>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</si>
  <si>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</si>
  <si>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</si>
  <si>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</si>
  <si>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</si>
  <si>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</si>
  <si>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</si>
  <si>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</si>
  <si>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</si>
  <si>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</si>
  <si>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</si>
  <si>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</si>
  <si>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</si>
  <si>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</si>
  <si>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</si>
  <si>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</si>
  <si>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</si>
  <si>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</si>
  <si>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</si>
  <si>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</si>
  <si>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</si>
  <si>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</si>
  <si>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</si>
  <si>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</si>
  <si>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</si>
  <si>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</si>
  <si>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</si>
  <si>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</si>
  <si>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</si>
  <si>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</si>
  <si>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</si>
  <si>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</si>
  <si>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</si>
  <si>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</si>
  <si>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</si>
  <si>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</si>
  <si>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</si>
  <si>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</si>
  <si>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</si>
  <si>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</si>
  <si>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</si>
  <si>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</si>
  <si>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</si>
  <si>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</si>
  <si>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</si>
  <si>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</si>
  <si>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</si>
  <si>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</si>
  <si>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</si>
  <si>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</si>
  <si>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</si>
  <si>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</si>
  <si>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</si>
  <si>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</si>
  <si>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</si>
  <si>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</si>
  <si>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</si>
  <si>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</si>
  <si>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</si>
  <si>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</si>
  <si>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</si>
  <si>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</si>
  <si>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</si>
  <si>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</si>
  <si>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</si>
  <si>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</si>
  <si>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</si>
  <si>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</si>
  <si>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</si>
  <si>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</si>
  <si>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</si>
  <si>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</si>
  <si>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</si>
  <si>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</si>
  <si>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</si>
  <si>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</si>
  <si>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</si>
  <si>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</si>
  <si>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</si>
  <si>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</si>
  <si>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</si>
  <si>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</si>
  <si>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FUNDRAISING</t>
  </si>
  <si>
    <t>EQUIPMENT AND MAINTENAN</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</si>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</sst>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FRESH ENERGY</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2022'!C40</f>
        <v>6174749</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2022'!C31</f>
        <v>149451</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6025298</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502108.1667</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2022'!E2+'Balance Sheet 2022'!E3</f>
        <v>6843718</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13.62996751</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2022'!E30</f>
        <v>2047319</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2022'!C40</f>
        <v>6174749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514562.4167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3.978757355</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2022'!E13:E15)</f>
        <v>200516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2022'!C40</f>
        <v>6174749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514562.4167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0.3896825604</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14.01965007</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2022'!E2:E7,'Revenues 2022'!F10:F15)</f>
        <v>8151706</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2022'!F44</f>
        <v>8513899</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0.9574586215</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2022'!C7:C9)</f>
        <v>2623414</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2022'!C10:C12)</f>
        <v>530399</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3153813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2022'!C40</f>
        <v>6174749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0.5107597086</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2022'!C10:C11)</f>
        <v>348236</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2022'!C7:C9)</f>
        <v>2623414</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0.1327415345</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241</v>
      </c>
      <c r="D41" s="75">
        <f>'Expenses 2022'!D40</f>
        <v>5074125</v>
      </c>
      <c r="E41" s="165">
        <f t="shared" ref="E41:E44" si="1">D41/$D$44</f>
        <v>0.8217540502</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2022'!E40</f>
        <v>572728</v>
      </c>
      <c r="E42" s="165">
        <f t="shared" si="1"/>
        <v>0.0927532439</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2022'!F40</f>
        <v>527896</v>
      </c>
      <c r="E43" s="165">
        <f t="shared" si="1"/>
        <v>0.08549270586</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6174749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2022'!F9</f>
        <v>8527969</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2022'!F40</f>
        <v>527896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16.15463841</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2022'!E2:E10)</f>
        <v>11176683</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2022'!E19:E22)</f>
        <v>354310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31.54492676</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2022'!E25:E26)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2022'!E18</f>
        <v>12082755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FRESH ENERGY</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470245.0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5142679.0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5612924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12300.0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12300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162790.0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38042.0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68342.0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-30300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98</v>
      </c>
      <c r="D39" s="74"/>
      <c r="E39" s="48">
        <v>1064.0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1064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5758778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FRESH ENERGY</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662022</v>
      </c>
      <c r="D3" s="99">
        <v>662022.0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463220</v>
      </c>
      <c r="D7" s="99">
        <v>205309.0</v>
      </c>
      <c r="E7" s="99">
        <v>125224.0</v>
      </c>
      <c r="F7" s="99">
        <v>132687.0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2708302</v>
      </c>
      <c r="D9" s="99">
        <v>2176487.0</v>
      </c>
      <c r="E9" s="99">
        <v>242236.0</v>
      </c>
      <c r="F9" s="99">
        <v>289579.0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441505</v>
      </c>
      <c r="D11" s="99">
        <v>315321.0</v>
      </c>
      <c r="E11" s="99">
        <v>63269.0</v>
      </c>
      <c r="F11" s="99">
        <v>62915.0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226144</v>
      </c>
      <c r="D12" s="99">
        <v>171707.0</v>
      </c>
      <c r="E12" s="99">
        <v>26231.0</v>
      </c>
      <c r="F12" s="99">
        <v>28206.0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20523</v>
      </c>
      <c r="D15" s="99">
        <v>9464.0</v>
      </c>
      <c r="E15" s="99">
        <v>10877.0</v>
      </c>
      <c r="F15" s="99">
        <v>182.0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233233</v>
      </c>
      <c r="D16" s="99">
        <v>3426.0</v>
      </c>
      <c r="E16" s="99">
        <v>229191.0</v>
      </c>
      <c r="F16" s="99">
        <v>616.0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60752</v>
      </c>
      <c r="D17" s="99">
        <v>60752.0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3197268</v>
      </c>
      <c r="D20" s="99">
        <v>3080406.0</v>
      </c>
      <c r="E20" s="99">
        <v>97259.0</v>
      </c>
      <c r="F20" s="99">
        <v>19603.0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24663</v>
      </c>
      <c r="D22" s="99">
        <v>16353.0</v>
      </c>
      <c r="E22" s="99">
        <v>5388.0</v>
      </c>
      <c r="F22" s="99">
        <v>2922.0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86863</v>
      </c>
      <c r="D23" s="99">
        <v>85987.0</v>
      </c>
      <c r="E23" s="99">
        <v>876.0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119076</v>
      </c>
      <c r="D25" s="99">
        <v>89372.0</v>
      </c>
      <c r="E25" s="99">
        <v>13627.0</v>
      </c>
      <c r="F25" s="99">
        <v>16077.0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53930</v>
      </c>
      <c r="D26" s="99">
        <v>47071.0</v>
      </c>
      <c r="E26" s="99">
        <v>4874.0</v>
      </c>
      <c r="F26" s="99">
        <v>1985.0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97466</v>
      </c>
      <c r="D28" s="99">
        <v>30787.0</v>
      </c>
      <c r="E28" s="99">
        <v>66153.0</v>
      </c>
      <c r="F28" s="99">
        <v>526.0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151906</v>
      </c>
      <c r="D31" s="99">
        <v>104815.0</v>
      </c>
      <c r="E31" s="99">
        <v>27343.0</v>
      </c>
      <c r="F31" s="99">
        <v>19748.0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11193</v>
      </c>
      <c r="D32" s="99">
        <v>10098.0</v>
      </c>
      <c r="E32" s="99">
        <v>503.0</v>
      </c>
      <c r="F32" s="99">
        <v>592.0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60" t="s">
        <v>136</v>
      </c>
      <c r="C34" s="98">
        <f t="shared" si="1"/>
        <v>64928</v>
      </c>
      <c r="D34" s="99">
        <v>49594.0</v>
      </c>
      <c r="E34" s="99">
        <v>7041.0</v>
      </c>
      <c r="F34" s="99">
        <v>8293.0</v>
      </c>
      <c r="G34" s="43"/>
      <c r="H34" s="43"/>
      <c r="I34" s="43"/>
      <c r="J34" s="43"/>
      <c r="K34" s="43"/>
      <c r="L34" s="43"/>
      <c r="M34" s="43"/>
      <c r="N34" s="43"/>
      <c r="O34" s="43"/>
      <c r="P34" s="43"/>
      <c r="Q34" s="43"/>
      <c r="R34" s="43"/>
      <c r="S34" s="43"/>
      <c r="T34" s="43"/>
      <c r="U34" s="43"/>
      <c r="V34" s="43"/>
      <c r="W34" s="43"/>
      <c r="X34" s="43"/>
      <c r="Y34" s="43"/>
      <c r="Z34" s="43"/>
    </row>
    <row r="35">
      <c r="A35" s="45" t="s">
        <v>48</v>
      </c>
      <c r="B35" s="60" t="s">
        <v>139</v>
      </c>
      <c r="C35" s="98">
        <f t="shared" si="1"/>
        <v>43949</v>
      </c>
      <c r="D35" s="99">
        <v>35415.0</v>
      </c>
      <c r="E35" s="99">
        <v>6465.0</v>
      </c>
      <c r="F35" s="99">
        <v>2069.0</v>
      </c>
      <c r="G35" s="43"/>
      <c r="H35" s="43"/>
      <c r="I35" s="43"/>
      <c r="J35" s="43"/>
      <c r="K35" s="43"/>
      <c r="L35" s="43"/>
      <c r="M35" s="43"/>
      <c r="N35" s="43"/>
      <c r="O35" s="43"/>
      <c r="P35" s="43"/>
      <c r="Q35" s="43"/>
      <c r="R35" s="43"/>
      <c r="S35" s="43"/>
      <c r="T35" s="43"/>
      <c r="U35" s="43"/>
      <c r="V35" s="43"/>
      <c r="W35" s="43"/>
      <c r="X35" s="43"/>
      <c r="Y35" s="43"/>
      <c r="Z35" s="43"/>
    </row>
    <row r="36">
      <c r="A36" s="45" t="s">
        <v>50</v>
      </c>
      <c r="B36" s="60" t="s">
        <v>243</v>
      </c>
      <c r="C36" s="98">
        <f t="shared" si="1"/>
        <v>47378</v>
      </c>
      <c r="D36" s="99">
        <v>7744.0</v>
      </c>
      <c r="E36" s="99">
        <v>4026.0</v>
      </c>
      <c r="F36" s="99">
        <v>35608.0</v>
      </c>
      <c r="G36" s="43"/>
      <c r="H36" s="43"/>
      <c r="I36" s="43"/>
      <c r="J36" s="43"/>
      <c r="K36" s="43"/>
      <c r="L36" s="43"/>
      <c r="M36" s="43"/>
      <c r="N36" s="43"/>
      <c r="O36" s="43"/>
      <c r="P36" s="43"/>
      <c r="Q36" s="43"/>
      <c r="R36" s="43"/>
      <c r="S36" s="43"/>
      <c r="T36" s="43"/>
      <c r="U36" s="43"/>
      <c r="V36" s="43"/>
      <c r="W36" s="43"/>
      <c r="X36" s="43"/>
      <c r="Y36" s="43"/>
      <c r="Z36" s="43"/>
    </row>
    <row r="37">
      <c r="A37" s="45" t="s">
        <v>52</v>
      </c>
      <c r="B37" s="60" t="s">
        <v>244</v>
      </c>
      <c r="C37" s="98">
        <f t="shared" si="1"/>
        <v>11786</v>
      </c>
      <c r="D37" s="99">
        <v>8594.0</v>
      </c>
      <c r="E37" s="99">
        <v>1902.0</v>
      </c>
      <c r="F37" s="99">
        <v>1290.0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1448</v>
      </c>
      <c r="D38" s="99">
        <v>0.0</v>
      </c>
      <c r="E38" s="99">
        <v>0.0</v>
      </c>
      <c r="F38" s="99">
        <v>1448.0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8727555</v>
      </c>
      <c r="D40" s="104">
        <f t="shared" si="2"/>
        <v>7170724</v>
      </c>
      <c r="E40" s="104">
        <f t="shared" si="2"/>
        <v>932485</v>
      </c>
      <c r="F40" s="104">
        <f t="shared" si="2"/>
        <v>624346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FRESH ENERGY</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692763.0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5395100.0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2222604.0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93350.0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825854.0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413871.0</v>
      </c>
      <c r="E12" s="109">
        <f>D11-D12</f>
        <v>411983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210122.0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137889.0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9163811</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422679.0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264395.0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687074</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1704352.0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6772385.0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8476737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9163811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FRESH ENERGY</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2023'!C40</f>
        <v>8727555</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2023'!C31</f>
        <v>151906</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8575649</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714637.4167</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2023'!E2+'Balance Sheet 2023'!E3</f>
        <v>6087863</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8.518813678</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2023'!E30</f>
        <v>1704352</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2023'!C40</f>
        <v>8727555</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727296.25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2.343408205</v>
      </c>
      <c r="E14" s="150" t="s">
        <v>190</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2023'!E13:E15)</f>
        <v>210122</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2023'!C40</f>
        <v>8727555</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727296.25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0.2889084056</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8.807722084</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2023'!E2:E7,'Revenues 2023'!F10:F15)</f>
        <v>5142679</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2023'!F44</f>
        <v>5758778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0.893015671</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2023'!C7:C9)</f>
        <v>3171522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2023'!C10:C12)</f>
        <v>667649</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3839171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2023'!C40</f>
        <v>8727555</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0.4398907827</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2023'!C10:C11)</f>
        <v>441505</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2023'!C7:C9)</f>
        <v>3171522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0.1392091873</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245</v>
      </c>
      <c r="D41" s="75">
        <f>'Expenses 2023'!D40</f>
        <v>7170724</v>
      </c>
      <c r="E41" s="165">
        <f t="shared" ref="E41:E44" si="1">D41/$D$44</f>
        <v>0.8216188841</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2023'!E40</f>
        <v>932485</v>
      </c>
      <c r="E42" s="165">
        <f t="shared" si="1"/>
        <v>0.1068437839</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2023'!F40</f>
        <v>624346</v>
      </c>
      <c r="E43" s="165">
        <f t="shared" si="1"/>
        <v>0.07153733205</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8727555</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2023'!F9</f>
        <v>5612924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2023'!F40</f>
        <v>624346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8.990085626</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2023'!E2:E10)</f>
        <v>8403817</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2023'!E19:E22)</f>
        <v>422679</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19.88226763</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2023'!E18</f>
        <v>9163811</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FRESH ENERGY</v>
      </c>
      <c r="B1" s="2" t="s">
        <v>246</v>
      </c>
      <c r="C1" s="139"/>
      <c r="D1" s="139"/>
      <c r="E1" s="139"/>
      <c r="F1" s="140"/>
      <c r="G1" s="140"/>
      <c r="H1" s="140"/>
      <c r="I1" s="43"/>
      <c r="J1" s="43"/>
      <c r="K1" s="43"/>
      <c r="L1" s="43"/>
      <c r="M1" s="43"/>
      <c r="N1" s="43"/>
      <c r="O1" s="43"/>
      <c r="P1" s="43"/>
      <c r="Q1" s="43"/>
      <c r="R1" s="43"/>
      <c r="S1" s="43"/>
      <c r="T1" s="43"/>
      <c r="U1" s="43"/>
      <c r="V1" s="43"/>
      <c r="W1" s="43"/>
      <c r="X1" s="43"/>
      <c r="Y1" s="43"/>
    </row>
    <row r="2">
      <c r="A2" s="141" t="s">
        <v>183</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184</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9"/>
      <c r="B5" s="49"/>
      <c r="C5" s="148" t="s">
        <v>183</v>
      </c>
      <c r="D5" s="177">
        <f>'Ratios 2021'!D8</f>
        <v>11.58875516</v>
      </c>
      <c r="E5" s="177">
        <f>'Ratios 2022'!D8</f>
        <v>13.62996751</v>
      </c>
      <c r="F5" s="177">
        <f>'Ratios 2023'!D8</f>
        <v>8.518813678</v>
      </c>
      <c r="G5" s="177">
        <f>average(D5:F5)</f>
        <v>11.24584545</v>
      </c>
      <c r="H5" s="150" t="s">
        <v>190</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191</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192</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9"/>
      <c r="B10" s="49"/>
      <c r="C10" s="148" t="s">
        <v>191</v>
      </c>
      <c r="D10" s="149">
        <f>'Ratios 2021'!D14</f>
        <v>5.119025098</v>
      </c>
      <c r="E10" s="149">
        <f>'Ratios 2022'!D14</f>
        <v>3.978757355</v>
      </c>
      <c r="F10" s="149">
        <f>'Ratios 2023'!D14</f>
        <v>2.343408205</v>
      </c>
      <c r="G10" s="177">
        <f>average(D10:F10)</f>
        <v>3.81373022</v>
      </c>
      <c r="H10" s="150" t="s">
        <v>190</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196</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197</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9"/>
      <c r="B15" s="49"/>
      <c r="C15" s="148" t="s">
        <v>199</v>
      </c>
      <c r="D15" s="180">
        <f>'Ratios 2021'!D20</f>
        <v>0.4667576942</v>
      </c>
      <c r="E15" s="180">
        <f>'Ratios 2022'!D20</f>
        <v>0.3896825604</v>
      </c>
      <c r="F15" s="180">
        <f>'Ratios 2023'!D20</f>
        <v>0.2889084056</v>
      </c>
      <c r="G15" s="177">
        <f>average(D15:F15)</f>
        <v>0.3817828867</v>
      </c>
      <c r="H15" s="150" t="s">
        <v>190</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201</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202</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9"/>
      <c r="B20" s="49"/>
      <c r="C20" s="148" t="s">
        <v>201</v>
      </c>
      <c r="D20" s="163">
        <f>'Ratios 2021'!D26</f>
        <v>0.9050442111</v>
      </c>
      <c r="E20" s="163">
        <f>'Ratios 2022'!D26</f>
        <v>0.9574586215</v>
      </c>
      <c r="F20" s="163">
        <f>'Ratios 2023'!D26</f>
        <v>0.893015671</v>
      </c>
      <c r="G20" s="181">
        <f>average(D20:F20)</f>
        <v>0.9185061679</v>
      </c>
      <c r="H20" s="150" t="s">
        <v>205</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206</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207</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9"/>
      <c r="B25" s="49"/>
      <c r="C25" s="148" t="s">
        <v>211</v>
      </c>
      <c r="D25" s="163">
        <f>'Ratios 2021'!D33</f>
        <v>0.4829415518</v>
      </c>
      <c r="E25" s="163">
        <f>'Ratios 2022'!D33</f>
        <v>0.5107597086</v>
      </c>
      <c r="F25" s="163">
        <f>'Ratios 2023'!D33</f>
        <v>0.4398907827</v>
      </c>
      <c r="G25" s="181">
        <f>average(D25:F25)</f>
        <v>0.4778640144</v>
      </c>
      <c r="H25" s="150" t="s">
        <v>212</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213</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214</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9"/>
      <c r="B30" s="49"/>
      <c r="C30" s="148" t="s">
        <v>213</v>
      </c>
      <c r="D30" s="163">
        <f>'Ratios 2021'!D38</f>
        <v>0.09982096915</v>
      </c>
      <c r="E30" s="163">
        <f>'Ratios 2022'!D38</f>
        <v>0.1327415345</v>
      </c>
      <c r="F30" s="163">
        <f>'Ratios 2023'!D38</f>
        <v>0.1392091873</v>
      </c>
      <c r="G30" s="181">
        <f>average(D30:F30)</f>
        <v>0.123923897</v>
      </c>
      <c r="H30" s="150" t="s">
        <v>216</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217</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218</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9"/>
      <c r="B35" s="49"/>
      <c r="C35" s="148" t="s">
        <v>251</v>
      </c>
      <c r="D35" s="163">
        <f>'Ratios 2021'!E41</f>
        <v>0.8384351575</v>
      </c>
      <c r="E35" s="163">
        <f>'Ratios 2022'!E41</f>
        <v>0.8217540502</v>
      </c>
      <c r="F35" s="163">
        <f>'Ratios 2023'!E41</f>
        <v>0.8216188841</v>
      </c>
      <c r="G35" s="181">
        <f t="shared" ref="G35:G37" si="1">average(D35:F35)</f>
        <v>0.827269364</v>
      </c>
      <c r="H35" s="181"/>
      <c r="I35" s="43"/>
      <c r="J35" s="43"/>
      <c r="K35" s="43"/>
      <c r="L35" s="43"/>
      <c r="M35" s="43"/>
      <c r="N35" s="43"/>
      <c r="O35" s="43"/>
      <c r="P35" s="43"/>
      <c r="Q35" s="43"/>
      <c r="R35" s="43"/>
      <c r="S35" s="43"/>
      <c r="T35" s="43"/>
      <c r="U35" s="43"/>
      <c r="V35" s="43"/>
      <c r="W35" s="43"/>
      <c r="X35" s="43"/>
      <c r="Y35" s="43"/>
    </row>
    <row r="36">
      <c r="A36" s="139"/>
      <c r="B36" s="52"/>
      <c r="C36" s="148" t="s">
        <v>220</v>
      </c>
      <c r="D36" s="163">
        <f>'Ratios 2021'!E42</f>
        <v>0.1148379762</v>
      </c>
      <c r="E36" s="163">
        <f>'Ratios 2022'!E42</f>
        <v>0.0927532439</v>
      </c>
      <c r="F36" s="163">
        <f>'Ratios 2023'!E42</f>
        <v>0.1068437839</v>
      </c>
      <c r="G36" s="181">
        <f t="shared" si="1"/>
        <v>0.104811668</v>
      </c>
      <c r="H36" s="181"/>
      <c r="I36" s="43"/>
      <c r="J36" s="43"/>
      <c r="K36" s="43"/>
      <c r="L36" s="43"/>
      <c r="M36" s="43"/>
      <c r="N36" s="43"/>
      <c r="O36" s="43"/>
      <c r="P36" s="43"/>
      <c r="Q36" s="43"/>
      <c r="R36" s="43"/>
      <c r="S36" s="43"/>
      <c r="T36" s="43"/>
      <c r="U36" s="43"/>
      <c r="V36" s="43"/>
      <c r="W36" s="43"/>
      <c r="X36" s="43"/>
      <c r="Y36" s="43"/>
    </row>
    <row r="37">
      <c r="A37" s="139"/>
      <c r="B37" s="182"/>
      <c r="C37" s="148" t="s">
        <v>221</v>
      </c>
      <c r="D37" s="163">
        <f>'Ratios 2021'!E43</f>
        <v>0.04672686626</v>
      </c>
      <c r="E37" s="163">
        <f>'Ratios 2022'!E43</f>
        <v>0.08549270586</v>
      </c>
      <c r="F37" s="163">
        <f>'Ratios 2023'!E43</f>
        <v>0.07153733205</v>
      </c>
      <c r="G37" s="181">
        <f t="shared" si="1"/>
        <v>0.06791896805</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222</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223</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9"/>
      <c r="B42" s="49"/>
      <c r="C42" s="148" t="s">
        <v>226</v>
      </c>
      <c r="D42" s="166">
        <f>'Ratios 2021'!D49</f>
        <v>30.82646724</v>
      </c>
      <c r="E42" s="166">
        <f>'Ratios 2022'!D49</f>
        <v>16.15463841</v>
      </c>
      <c r="F42" s="166">
        <f>'Ratios 2023'!D49</f>
        <v>8.990085626</v>
      </c>
      <c r="G42" s="183">
        <f>average(D42:F42)</f>
        <v>18.65706376</v>
      </c>
      <c r="H42" s="150" t="s">
        <v>227</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228</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229</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9"/>
      <c r="B47" s="49"/>
      <c r="C47" s="148" t="s">
        <v>232</v>
      </c>
      <c r="D47" s="149">
        <f>'Ratios 2021'!D54</f>
        <v>20.65814991</v>
      </c>
      <c r="E47" s="149">
        <f>'Ratios 2022'!D54</f>
        <v>31.54492676</v>
      </c>
      <c r="F47" s="149">
        <f>'Ratios 2023'!D54</f>
        <v>19.88226763</v>
      </c>
      <c r="G47" s="177">
        <f>average(D47:F47)</f>
        <v>24.0284481</v>
      </c>
      <c r="H47" s="150" t="s">
        <v>233</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234</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235</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9"/>
      <c r="B52" s="49"/>
      <c r="C52" s="148" t="s">
        <v>238</v>
      </c>
      <c r="D52" s="184">
        <f>'Ratios 2021'!D59</f>
        <v>0</v>
      </c>
      <c r="E52" s="184">
        <f>'Ratios 2022'!D59</f>
        <v>0</v>
      </c>
      <c r="F52" s="184">
        <f>'Ratios 2023'!D59</f>
        <v>0</v>
      </c>
      <c r="G52" s="185">
        <f>average(D52:F52)</f>
        <v>0</v>
      </c>
      <c r="H52" s="150" t="s">
        <v>239</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FRESH ENERGY</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FRESH ENERGY</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408230.0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7563926.0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7972156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5300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16439.0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4500.0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15494.0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-10994</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374500.0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t="s">
        <v>98</v>
      </c>
      <c r="D40" s="74"/>
      <c r="E40" s="48">
        <v>120.0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99</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374620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8357521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FRESH ENERGY</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385076</v>
      </c>
      <c r="D7" s="99">
        <v>208589.0</v>
      </c>
      <c r="E7" s="99">
        <v>84810.0</v>
      </c>
      <c r="F7" s="99">
        <v>91677.0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111</v>
      </c>
      <c r="C9" s="98">
        <f t="shared" si="1"/>
        <v>1900005</v>
      </c>
      <c r="D9" s="99">
        <v>1518895.0</v>
      </c>
      <c r="E9" s="99">
        <v>284832.0</v>
      </c>
      <c r="F9" s="99">
        <v>96278.0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228099</v>
      </c>
      <c r="D11" s="99">
        <v>166423.0</v>
      </c>
      <c r="E11" s="99">
        <v>49391.0</v>
      </c>
      <c r="F11" s="99">
        <v>12285.0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159703</v>
      </c>
      <c r="D12" s="99">
        <v>123440.0</v>
      </c>
      <c r="E12" s="99">
        <v>23539.0</v>
      </c>
      <c r="F12" s="99">
        <v>12724.0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8050</v>
      </c>
      <c r="D15" s="99">
        <v>5757.0</v>
      </c>
      <c r="E15" s="99">
        <v>2293.0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139190</v>
      </c>
      <c r="D16" s="99">
        <v>105829.0</v>
      </c>
      <c r="E16" s="99">
        <v>33361.0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57151</v>
      </c>
      <c r="D17" s="99">
        <v>57151.0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2085555</v>
      </c>
      <c r="D20" s="99">
        <v>2065039.0</v>
      </c>
      <c r="E20" s="99">
        <v>20516.0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44111</v>
      </c>
      <c r="D22" s="99">
        <v>33482.0</v>
      </c>
      <c r="E22" s="99">
        <v>10629.0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60433</v>
      </c>
      <c r="D23" s="99">
        <v>45929.0</v>
      </c>
      <c r="E23" s="99">
        <v>14504.0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101313</v>
      </c>
      <c r="D25" s="99">
        <v>75385.0</v>
      </c>
      <c r="E25" s="99">
        <v>25928.0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16754</v>
      </c>
      <c r="D26" s="99">
        <v>16438.0</v>
      </c>
      <c r="E26" s="99">
        <v>316.0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34287</v>
      </c>
      <c r="D28" s="99">
        <v>26947.0</v>
      </c>
      <c r="E28" s="99">
        <v>7340.0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106640</v>
      </c>
      <c r="D31" s="99">
        <v>88512.0</v>
      </c>
      <c r="E31" s="99">
        <v>18128.0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7703</v>
      </c>
      <c r="D32" s="99">
        <v>6895.0</v>
      </c>
      <c r="E32" s="99">
        <v>808.0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102" t="s">
        <v>136</v>
      </c>
      <c r="C34" s="98">
        <f t="shared" si="1"/>
        <v>65428</v>
      </c>
      <c r="D34" s="99">
        <v>41210.0</v>
      </c>
      <c r="E34" s="99">
        <v>24218.0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137</v>
      </c>
      <c r="C35" s="98">
        <f t="shared" si="1"/>
        <v>45650</v>
      </c>
      <c r="D35" s="99">
        <v>0.0</v>
      </c>
      <c r="E35" s="99">
        <v>0.0</v>
      </c>
      <c r="F35" s="99">
        <v>45650.0</v>
      </c>
      <c r="G35" s="43"/>
      <c r="H35" s="43"/>
      <c r="I35" s="43"/>
      <c r="J35" s="43"/>
      <c r="K35" s="43"/>
      <c r="L35" s="43"/>
      <c r="M35" s="43"/>
      <c r="N35" s="43"/>
      <c r="O35" s="43"/>
      <c r="P35" s="43"/>
      <c r="Q35" s="43"/>
      <c r="R35" s="43"/>
      <c r="S35" s="43"/>
      <c r="T35" s="43"/>
      <c r="U35" s="43"/>
      <c r="V35" s="43"/>
      <c r="W35" s="43"/>
      <c r="X35" s="43"/>
      <c r="Y35" s="43"/>
      <c r="Z35" s="43"/>
    </row>
    <row r="36">
      <c r="A36" s="45" t="s">
        <v>50</v>
      </c>
      <c r="B36" s="103" t="s">
        <v>138</v>
      </c>
      <c r="C36" s="98">
        <f t="shared" si="1"/>
        <v>36231</v>
      </c>
      <c r="D36" s="99">
        <v>13338.0</v>
      </c>
      <c r="E36" s="99">
        <v>22893.0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t="s">
        <v>139</v>
      </c>
      <c r="C37" s="98">
        <f t="shared" si="1"/>
        <v>29522</v>
      </c>
      <c r="D37" s="99">
        <v>25577.0</v>
      </c>
      <c r="E37" s="99">
        <v>3945.0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23688</v>
      </c>
      <c r="D38" s="99">
        <v>15558.0</v>
      </c>
      <c r="E38" s="99">
        <v>8130.0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5534589</v>
      </c>
      <c r="D40" s="104">
        <f t="shared" si="2"/>
        <v>4640394</v>
      </c>
      <c r="E40" s="104">
        <f t="shared" si="2"/>
        <v>635581</v>
      </c>
      <c r="F40" s="104">
        <f t="shared" si="2"/>
        <v>258614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FRESH ENERGY</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337446.0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4904485.0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3484082.0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64319.0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893875.0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205432.0</v>
      </c>
      <c r="E12" s="109">
        <f>D11-D12</f>
        <v>688443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215276.0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9694051</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425514.0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155208.0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580722</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2360975.0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6752354.0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9113329</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9694051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FRESH ENERGY</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183</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184</v>
      </c>
      <c r="C3" s="145" t="s">
        <v>185</v>
      </c>
      <c r="D3" s="146">
        <f>'Expenses 2021'!C40</f>
        <v>5534589</v>
      </c>
      <c r="E3" s="147"/>
      <c r="F3" s="43"/>
      <c r="G3" s="43"/>
      <c r="H3" s="43"/>
      <c r="I3" s="43"/>
      <c r="J3" s="43"/>
      <c r="K3" s="43"/>
      <c r="L3" s="43"/>
      <c r="M3" s="43"/>
      <c r="N3" s="43"/>
      <c r="O3" s="43"/>
      <c r="P3" s="43"/>
      <c r="Q3" s="43"/>
      <c r="R3" s="43"/>
      <c r="S3" s="43"/>
      <c r="T3" s="43"/>
      <c r="U3" s="43"/>
      <c r="V3" s="43"/>
      <c r="W3" s="43"/>
      <c r="X3" s="43"/>
      <c r="Y3" s="43"/>
    </row>
    <row r="4">
      <c r="A4" s="139"/>
      <c r="B4" s="49"/>
      <c r="C4" s="145" t="s">
        <v>186</v>
      </c>
      <c r="D4" s="146">
        <f>'Expenses 2021'!C31</f>
        <v>106640</v>
      </c>
      <c r="E4" s="147"/>
      <c r="F4" s="43"/>
      <c r="G4" s="43"/>
      <c r="H4" s="43"/>
      <c r="I4" s="43"/>
      <c r="J4" s="43"/>
      <c r="K4" s="43"/>
      <c r="L4" s="43"/>
      <c r="M4" s="43"/>
      <c r="N4" s="43"/>
      <c r="O4" s="43"/>
      <c r="P4" s="43"/>
      <c r="Q4" s="43"/>
      <c r="R4" s="43"/>
      <c r="S4" s="43"/>
      <c r="T4" s="43"/>
      <c r="U4" s="43"/>
      <c r="V4" s="43"/>
      <c r="W4" s="43"/>
      <c r="X4" s="43"/>
      <c r="Y4" s="43"/>
    </row>
    <row r="5">
      <c r="A5" s="139"/>
      <c r="B5" s="49"/>
      <c r="C5" s="145" t="s">
        <v>187</v>
      </c>
      <c r="D5" s="146">
        <f>D3-D4</f>
        <v>5427949</v>
      </c>
      <c r="E5" s="147"/>
      <c r="F5" s="43"/>
      <c r="G5" s="43"/>
      <c r="H5" s="43"/>
      <c r="I5" s="43"/>
      <c r="J5" s="43"/>
      <c r="K5" s="43"/>
      <c r="L5" s="43"/>
      <c r="M5" s="43"/>
      <c r="N5" s="43"/>
      <c r="O5" s="43"/>
      <c r="P5" s="43"/>
      <c r="Q5" s="43"/>
      <c r="R5" s="43"/>
      <c r="S5" s="43"/>
      <c r="T5" s="43"/>
      <c r="U5" s="43"/>
      <c r="V5" s="43"/>
      <c r="W5" s="43"/>
      <c r="X5" s="43"/>
      <c r="Y5" s="43"/>
    </row>
    <row r="6">
      <c r="A6" s="139"/>
      <c r="B6" s="49"/>
      <c r="C6" s="145" t="s">
        <v>188</v>
      </c>
      <c r="D6" s="146">
        <f>D5/12</f>
        <v>452329.0833</v>
      </c>
      <c r="E6" s="147"/>
      <c r="F6" s="43"/>
      <c r="G6" s="43"/>
      <c r="H6" s="43"/>
      <c r="I6" s="43"/>
      <c r="J6" s="43"/>
      <c r="K6" s="43"/>
      <c r="L6" s="43"/>
      <c r="M6" s="43"/>
      <c r="N6" s="43"/>
      <c r="O6" s="43"/>
      <c r="P6" s="43"/>
      <c r="Q6" s="43"/>
      <c r="R6" s="43"/>
      <c r="S6" s="43"/>
      <c r="T6" s="43"/>
      <c r="U6" s="43"/>
      <c r="V6" s="43"/>
      <c r="W6" s="43"/>
      <c r="X6" s="43"/>
      <c r="Y6" s="43"/>
    </row>
    <row r="7">
      <c r="A7" s="139"/>
      <c r="B7" s="49"/>
      <c r="C7" s="145" t="s">
        <v>189</v>
      </c>
      <c r="D7" s="75">
        <f>'Balance Sheet 2021'!E2+'Balance Sheet 2021'!E3</f>
        <v>5241931</v>
      </c>
      <c r="E7" s="147"/>
      <c r="F7" s="43"/>
      <c r="G7" s="43"/>
      <c r="H7" s="43"/>
      <c r="I7" s="43"/>
      <c r="J7" s="43"/>
      <c r="K7" s="43"/>
      <c r="L7" s="43"/>
      <c r="M7" s="43"/>
      <c r="N7" s="43"/>
      <c r="O7" s="43"/>
      <c r="P7" s="43"/>
      <c r="Q7" s="43"/>
      <c r="R7" s="43"/>
      <c r="S7" s="43"/>
      <c r="T7" s="43"/>
      <c r="U7" s="43"/>
      <c r="V7" s="43"/>
      <c r="W7" s="43"/>
      <c r="X7" s="43"/>
      <c r="Y7" s="43"/>
    </row>
    <row r="8">
      <c r="A8" s="139"/>
      <c r="B8" s="49"/>
      <c r="C8" s="148" t="s">
        <v>183</v>
      </c>
      <c r="D8" s="149">
        <f>D7/D6</f>
        <v>11.58875516</v>
      </c>
      <c r="E8" s="150" t="s">
        <v>190</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191</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192</v>
      </c>
      <c r="C11" s="145" t="s">
        <v>193</v>
      </c>
      <c r="D11" s="75">
        <f>'Balance Sheet 2021'!E30</f>
        <v>2360975</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194</v>
      </c>
      <c r="D12" s="75">
        <f>'Expenses 2021'!C40</f>
        <v>5534589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195</v>
      </c>
      <c r="D13" s="146">
        <f>D12/12</f>
        <v>461215.75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191</v>
      </c>
      <c r="D14" s="149">
        <f>D11/D13</f>
        <v>5.119025098</v>
      </c>
      <c r="E14" s="150" t="s">
        <v>190</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196</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197</v>
      </c>
      <c r="C17" s="145" t="s">
        <v>198</v>
      </c>
      <c r="D17" s="75">
        <f>sum('Balance Sheet 2021'!E13:E15)</f>
        <v>215276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194</v>
      </c>
      <c r="D18" s="75">
        <f>'Expenses 2021'!C40</f>
        <v>5534589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195</v>
      </c>
      <c r="D19" s="146">
        <f>D18/12</f>
        <v>461215.75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199</v>
      </c>
      <c r="D20" s="149">
        <f>D17/D19</f>
        <v>0.4667576942</v>
      </c>
      <c r="E20" s="150" t="s">
        <v>190</v>
      </c>
      <c r="F20" s="43"/>
      <c r="G20" s="43"/>
      <c r="H20" s="43"/>
      <c r="I20" s="43"/>
      <c r="J20" s="43"/>
      <c r="K20" s="43"/>
      <c r="L20" s="43"/>
      <c r="M20" s="43"/>
      <c r="N20" s="43"/>
      <c r="O20" s="43"/>
      <c r="P20" s="43"/>
      <c r="Q20" s="43"/>
      <c r="R20" s="43"/>
      <c r="S20" s="43"/>
      <c r="T20" s="43"/>
      <c r="U20" s="43"/>
      <c r="V20" s="43"/>
      <c r="W20" s="43"/>
      <c r="X20" s="43"/>
      <c r="Y20" s="43"/>
    </row>
    <row r="21">
      <c r="A21" s="139"/>
      <c r="B21" s="49"/>
      <c r="C21" s="154" t="s">
        <v>200</v>
      </c>
      <c r="D21" s="155">
        <f>D20+D8</f>
        <v>12.05551286</v>
      </c>
      <c r="E21" s="156" t="s">
        <v>190</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201</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202</v>
      </c>
      <c r="C24" s="160"/>
      <c r="D24" s="161">
        <f>max('Revenues 2021'!E2:E7,'Revenues 2021'!F10:F15)</f>
        <v>7563926</v>
      </c>
      <c r="E24" s="162" t="s">
        <v>203</v>
      </c>
      <c r="F24" s="43"/>
      <c r="G24" s="43"/>
      <c r="H24" s="43"/>
      <c r="I24" s="43"/>
      <c r="J24" s="43"/>
      <c r="K24" s="43"/>
      <c r="L24" s="43"/>
      <c r="M24" s="43"/>
      <c r="N24" s="43"/>
      <c r="O24" s="43"/>
      <c r="P24" s="43"/>
      <c r="Q24" s="43"/>
      <c r="R24" s="43"/>
      <c r="S24" s="43"/>
      <c r="T24" s="43"/>
      <c r="U24" s="43"/>
      <c r="V24" s="43"/>
      <c r="W24" s="43"/>
      <c r="X24" s="43"/>
      <c r="Y24" s="43"/>
    </row>
    <row r="25">
      <c r="A25" s="139"/>
      <c r="B25" s="49"/>
      <c r="C25" s="145" t="s">
        <v>204</v>
      </c>
      <c r="D25" s="146">
        <f>'Revenues 2021'!F44</f>
        <v>8357521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201</v>
      </c>
      <c r="D26" s="163">
        <f>D24/D25</f>
        <v>0.9050442111</v>
      </c>
      <c r="E26" s="150" t="s">
        <v>205</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206</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207</v>
      </c>
      <c r="C29" s="145" t="s">
        <v>208</v>
      </c>
      <c r="D29" s="75">
        <f>SUM('Expenses 2021'!C7:C9)</f>
        <v>2285081</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209</v>
      </c>
      <c r="D30" s="75">
        <f>SUM('Expenses 2021'!C10:C12)</f>
        <v>387802</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210</v>
      </c>
      <c r="D31" s="75">
        <f>sum(D29:D30)</f>
        <v>2672883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185</v>
      </c>
      <c r="D32" s="75">
        <f>'Expenses 2021'!C40</f>
        <v>5534589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211</v>
      </c>
      <c r="D33" s="163">
        <f>D31/D32</f>
        <v>0.4829415518</v>
      </c>
      <c r="E33" s="150" t="s">
        <v>212</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213</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214</v>
      </c>
      <c r="C36" s="145" t="s">
        <v>215</v>
      </c>
      <c r="D36" s="75">
        <f>SUM('Expenses 2021'!C10:C11)</f>
        <v>228099</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208</v>
      </c>
      <c r="D37" s="75">
        <f>SUM('Expenses 2021'!C7:C9)</f>
        <v>2285081</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213</v>
      </c>
      <c r="D38" s="163">
        <f>D36/D37</f>
        <v>0.09982096915</v>
      </c>
      <c r="E38" s="150" t="s">
        <v>216</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217</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218</v>
      </c>
      <c r="C41" s="148" t="s">
        <v>219</v>
      </c>
      <c r="D41" s="75">
        <f>'Expenses 2021'!D40</f>
        <v>4640394</v>
      </c>
      <c r="E41" s="165">
        <f t="shared" ref="E41:E44" si="1">D41/$D$44</f>
        <v>0.8384351575</v>
      </c>
      <c r="F41" s="43"/>
      <c r="G41" s="43"/>
      <c r="H41" s="43"/>
      <c r="I41" s="43"/>
      <c r="J41" s="43"/>
      <c r="K41" s="43"/>
      <c r="L41" s="43"/>
      <c r="M41" s="43"/>
      <c r="N41" s="43"/>
      <c r="O41" s="43"/>
      <c r="P41" s="43"/>
      <c r="Q41" s="43"/>
      <c r="R41" s="43"/>
      <c r="S41" s="43"/>
      <c r="T41" s="43"/>
      <c r="U41" s="43"/>
      <c r="V41" s="43"/>
      <c r="W41" s="43"/>
      <c r="X41" s="43"/>
      <c r="Y41" s="43"/>
    </row>
    <row r="42">
      <c r="A42" s="139"/>
      <c r="B42" s="49"/>
      <c r="C42" s="148" t="s">
        <v>220</v>
      </c>
      <c r="D42" s="146">
        <f>'Expenses 2021'!E40</f>
        <v>635581</v>
      </c>
      <c r="E42" s="165">
        <f t="shared" si="1"/>
        <v>0.1148379762</v>
      </c>
      <c r="F42" s="43"/>
      <c r="G42" s="43"/>
      <c r="H42" s="43"/>
      <c r="I42" s="43"/>
      <c r="J42" s="43"/>
      <c r="K42" s="43"/>
      <c r="L42" s="43"/>
      <c r="M42" s="43"/>
      <c r="N42" s="43"/>
      <c r="O42" s="43"/>
      <c r="P42" s="43"/>
      <c r="Q42" s="43"/>
      <c r="R42" s="43"/>
      <c r="S42" s="43"/>
      <c r="T42" s="43"/>
      <c r="U42" s="43"/>
      <c r="V42" s="43"/>
      <c r="W42" s="43"/>
      <c r="X42" s="43"/>
      <c r="Y42" s="43"/>
    </row>
    <row r="43">
      <c r="A43" s="139"/>
      <c r="B43" s="49"/>
      <c r="C43" s="148" t="s">
        <v>221</v>
      </c>
      <c r="D43" s="146">
        <f>'Expenses 2021'!F40</f>
        <v>258614</v>
      </c>
      <c r="E43" s="165">
        <f t="shared" si="1"/>
        <v>0.04672686626</v>
      </c>
      <c r="F43" s="43"/>
      <c r="G43" s="43"/>
      <c r="H43" s="43"/>
      <c r="I43" s="43"/>
      <c r="J43" s="43"/>
      <c r="K43" s="43"/>
      <c r="L43" s="43"/>
      <c r="M43" s="43"/>
      <c r="N43" s="43"/>
      <c r="O43" s="43"/>
      <c r="P43" s="43"/>
      <c r="Q43" s="43"/>
      <c r="R43" s="43"/>
      <c r="S43" s="43"/>
      <c r="T43" s="43"/>
      <c r="U43" s="43"/>
      <c r="V43" s="43"/>
      <c r="W43" s="43"/>
      <c r="X43" s="43"/>
      <c r="Y43" s="43"/>
    </row>
    <row r="44">
      <c r="A44" s="139"/>
      <c r="B44" s="49"/>
      <c r="C44" s="145" t="s">
        <v>185</v>
      </c>
      <c r="D44" s="146">
        <f>sum(D41:D43)</f>
        <v>5534589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222</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223</v>
      </c>
      <c r="C47" s="145" t="s">
        <v>224</v>
      </c>
      <c r="D47" s="146">
        <f>'Revenues 2021'!F9</f>
        <v>7972156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225</v>
      </c>
      <c r="D48" s="146">
        <f>'Expenses 2021'!F40</f>
        <v>258614</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226</v>
      </c>
      <c r="D49" s="166">
        <f>if(D48=0, "$0",D47/D48)</f>
        <v>30.82646724</v>
      </c>
      <c r="E49" s="150" t="s">
        <v>227</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228</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229</v>
      </c>
      <c r="C52" s="145" t="s">
        <v>230</v>
      </c>
      <c r="D52" s="146">
        <f>sum('Balance Sheet 2021'!E2:E10)</f>
        <v>8790332</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231</v>
      </c>
      <c r="D53" s="146">
        <f>sum('Balance Sheet 2021'!E19:E22)</f>
        <v>425514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232</v>
      </c>
      <c r="D54" s="168">
        <f>D52/D53</f>
        <v>20.65814991</v>
      </c>
      <c r="E54" s="150" t="s">
        <v>233</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234</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235</v>
      </c>
      <c r="C57" s="145" t="s">
        <v>236</v>
      </c>
      <c r="D57" s="146">
        <f>sum('Balance Sheet 2021'!E25:E26)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237</v>
      </c>
      <c r="D58" s="146">
        <f>'Balance Sheet 2021'!E18</f>
        <v>9694051</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238</v>
      </c>
      <c r="D59" s="169">
        <f>D57/D58</f>
        <v>0</v>
      </c>
      <c r="E59" s="150" t="s">
        <v>239</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FRESH ENERGY</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376263.0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8151706.0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5907.0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8527969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1100.0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1100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20398.0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6308.0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42113.0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-35805</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98</v>
      </c>
      <c r="D39" s="74"/>
      <c r="E39" s="48">
        <v>237.0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237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100</v>
      </c>
      <c r="D44" s="88"/>
      <c r="E44" s="88"/>
      <c r="F44" s="89">
        <f>sum(F16:F43)+F9</f>
        <v>8513899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FRESH ENERGY</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101</v>
      </c>
      <c r="D2" s="42" t="s">
        <v>102</v>
      </c>
      <c r="E2" s="42" t="s">
        <v>103</v>
      </c>
      <c r="F2" s="42" t="s">
        <v>104</v>
      </c>
      <c r="G2" s="43"/>
      <c r="H2" s="43"/>
      <c r="I2" s="43"/>
      <c r="J2" s="43"/>
      <c r="K2" s="43"/>
      <c r="L2" s="43"/>
      <c r="M2" s="43"/>
      <c r="N2" s="43"/>
      <c r="O2" s="43"/>
      <c r="P2" s="43"/>
      <c r="Q2" s="43"/>
      <c r="R2" s="43"/>
      <c r="S2" s="43"/>
      <c r="T2" s="43"/>
      <c r="U2" s="43"/>
      <c r="V2" s="43"/>
      <c r="W2" s="43"/>
      <c r="X2" s="43"/>
      <c r="Y2" s="43"/>
      <c r="Z2" s="43"/>
    </row>
    <row r="3">
      <c r="A3" s="80">
        <v>1.0</v>
      </c>
      <c r="B3" s="96" t="s">
        <v>105</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106</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107</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108</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109</v>
      </c>
      <c r="C7" s="98">
        <f t="shared" si="1"/>
        <v>364412</v>
      </c>
      <c r="D7" s="99">
        <v>133855.0</v>
      </c>
      <c r="E7" s="99">
        <v>132433.0</v>
      </c>
      <c r="F7" s="99">
        <v>98124.0</v>
      </c>
      <c r="G7" s="43"/>
      <c r="H7" s="43"/>
      <c r="I7" s="43"/>
      <c r="J7" s="43"/>
      <c r="K7" s="43"/>
      <c r="L7" s="43"/>
      <c r="M7" s="43"/>
      <c r="N7" s="43"/>
      <c r="O7" s="43"/>
      <c r="P7" s="43"/>
      <c r="Q7" s="43"/>
      <c r="R7" s="43"/>
      <c r="S7" s="43"/>
      <c r="T7" s="43"/>
      <c r="U7" s="43"/>
      <c r="V7" s="43"/>
      <c r="W7" s="43"/>
      <c r="X7" s="43"/>
      <c r="Y7" s="43"/>
      <c r="Z7" s="43"/>
    </row>
    <row r="8">
      <c r="A8" s="80">
        <v>6.0</v>
      </c>
      <c r="B8" s="96" t="s">
        <v>110</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111</v>
      </c>
      <c r="C9" s="98">
        <f t="shared" si="1"/>
        <v>2259002</v>
      </c>
      <c r="D9" s="99">
        <v>1841040.0</v>
      </c>
      <c r="E9" s="99">
        <v>200593.0</v>
      </c>
      <c r="F9" s="99">
        <v>217369.0</v>
      </c>
      <c r="G9" s="43"/>
      <c r="H9" s="43"/>
      <c r="I9" s="43"/>
      <c r="J9" s="43"/>
      <c r="K9" s="43"/>
      <c r="L9" s="43"/>
      <c r="M9" s="43"/>
      <c r="N9" s="43"/>
      <c r="O9" s="43"/>
      <c r="P9" s="43"/>
      <c r="Q9" s="43"/>
      <c r="R9" s="43"/>
      <c r="S9" s="43"/>
      <c r="T9" s="43"/>
      <c r="U9" s="43"/>
      <c r="V9" s="43"/>
      <c r="W9" s="43"/>
      <c r="X9" s="43"/>
      <c r="Y9" s="43"/>
      <c r="Z9" s="43"/>
    </row>
    <row r="10">
      <c r="A10" s="80">
        <v>8.0</v>
      </c>
      <c r="B10" s="96" t="s">
        <v>112</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113</v>
      </c>
      <c r="C11" s="98">
        <f t="shared" si="1"/>
        <v>348236</v>
      </c>
      <c r="D11" s="99">
        <v>258049.0</v>
      </c>
      <c r="E11" s="99">
        <v>51716.0</v>
      </c>
      <c r="F11" s="99">
        <v>38471.0</v>
      </c>
      <c r="G11" s="43"/>
      <c r="H11" s="43"/>
      <c r="I11" s="43"/>
      <c r="J11" s="43"/>
      <c r="K11" s="43"/>
      <c r="L11" s="43"/>
      <c r="M11" s="43"/>
      <c r="N11" s="43"/>
      <c r="O11" s="43"/>
      <c r="P11" s="43"/>
      <c r="Q11" s="43"/>
      <c r="R11" s="43"/>
      <c r="S11" s="43"/>
      <c r="T11" s="43"/>
      <c r="U11" s="43"/>
      <c r="V11" s="43"/>
      <c r="W11" s="43"/>
      <c r="X11" s="43"/>
      <c r="Y11" s="43"/>
      <c r="Z11" s="43"/>
    </row>
    <row r="12">
      <c r="A12" s="45">
        <v>10.0</v>
      </c>
      <c r="B12" s="46" t="s">
        <v>114</v>
      </c>
      <c r="C12" s="98">
        <f t="shared" si="1"/>
        <v>182163</v>
      </c>
      <c r="D12" s="99">
        <v>134799.0</v>
      </c>
      <c r="E12" s="99">
        <v>20434.0</v>
      </c>
      <c r="F12" s="99">
        <v>26930.0</v>
      </c>
      <c r="G12" s="43"/>
      <c r="H12" s="43"/>
      <c r="I12" s="43"/>
      <c r="J12" s="43"/>
      <c r="K12" s="43"/>
      <c r="L12" s="43"/>
      <c r="M12" s="43"/>
      <c r="N12" s="43"/>
      <c r="O12" s="43"/>
      <c r="P12" s="43"/>
      <c r="Q12" s="43"/>
      <c r="R12" s="43"/>
      <c r="S12" s="43"/>
      <c r="T12" s="43"/>
      <c r="U12" s="43"/>
      <c r="V12" s="43"/>
      <c r="W12" s="43"/>
      <c r="X12" s="43"/>
      <c r="Y12" s="43"/>
      <c r="Z12" s="43"/>
    </row>
    <row r="13">
      <c r="A13" s="45">
        <v>11.0</v>
      </c>
      <c r="B13" s="46" t="s">
        <v>115</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116</v>
      </c>
      <c r="B14" s="46" t="s">
        <v>117</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118</v>
      </c>
      <c r="C15" s="98">
        <f t="shared" si="1"/>
        <v>6670</v>
      </c>
      <c r="D15" s="99">
        <v>1517.0</v>
      </c>
      <c r="E15" s="99">
        <v>4866.0</v>
      </c>
      <c r="F15" s="99">
        <v>287.0</v>
      </c>
      <c r="G15" s="43"/>
      <c r="H15" s="43"/>
      <c r="I15" s="43"/>
      <c r="J15" s="43"/>
      <c r="K15" s="43"/>
      <c r="L15" s="43"/>
      <c r="M15" s="43"/>
      <c r="N15" s="43"/>
      <c r="O15" s="43"/>
      <c r="P15" s="43"/>
      <c r="Q15" s="43"/>
      <c r="R15" s="43"/>
      <c r="S15" s="43"/>
      <c r="T15" s="43"/>
      <c r="U15" s="43"/>
      <c r="V15" s="43"/>
      <c r="W15" s="43"/>
      <c r="X15" s="43"/>
      <c r="Y15" s="43"/>
      <c r="Z15" s="43"/>
    </row>
    <row r="16">
      <c r="A16" s="45" t="s">
        <v>50</v>
      </c>
      <c r="B16" s="46" t="s">
        <v>119</v>
      </c>
      <c r="C16" s="98">
        <f t="shared" si="1"/>
        <v>158206</v>
      </c>
      <c r="D16" s="99">
        <v>105714.0</v>
      </c>
      <c r="E16" s="99">
        <v>33059.0</v>
      </c>
      <c r="F16" s="99">
        <v>19433.0</v>
      </c>
      <c r="G16" s="43"/>
      <c r="H16" s="43"/>
      <c r="I16" s="43"/>
      <c r="J16" s="43"/>
      <c r="K16" s="43"/>
      <c r="L16" s="43"/>
      <c r="M16" s="43"/>
      <c r="N16" s="43"/>
      <c r="O16" s="43"/>
      <c r="P16" s="43"/>
      <c r="Q16" s="43"/>
      <c r="R16" s="43"/>
      <c r="S16" s="43"/>
      <c r="T16" s="43"/>
      <c r="U16" s="43"/>
      <c r="V16" s="43"/>
      <c r="W16" s="43"/>
      <c r="X16" s="43"/>
      <c r="Y16" s="43"/>
      <c r="Z16" s="43"/>
    </row>
    <row r="17">
      <c r="A17" s="45" t="s">
        <v>52</v>
      </c>
      <c r="B17" s="46" t="s">
        <v>120</v>
      </c>
      <c r="C17" s="98">
        <f t="shared" si="1"/>
        <v>58748</v>
      </c>
      <c r="D17" s="99">
        <v>58748.0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121</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122</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123</v>
      </c>
      <c r="C20" s="98">
        <f t="shared" si="1"/>
        <v>2121453</v>
      </c>
      <c r="D20" s="99">
        <v>2052785.0</v>
      </c>
      <c r="E20" s="99">
        <v>51925.0</v>
      </c>
      <c r="F20" s="99">
        <v>16743.0</v>
      </c>
      <c r="G20" s="43"/>
      <c r="H20" s="43"/>
      <c r="I20" s="43"/>
      <c r="J20" s="43"/>
      <c r="K20" s="43"/>
      <c r="L20" s="43"/>
      <c r="M20" s="43"/>
      <c r="N20" s="43"/>
      <c r="O20" s="43"/>
      <c r="P20" s="43"/>
      <c r="Q20" s="43"/>
      <c r="R20" s="43"/>
      <c r="S20" s="43"/>
      <c r="T20" s="43"/>
      <c r="U20" s="43"/>
      <c r="V20" s="43"/>
      <c r="W20" s="43"/>
      <c r="X20" s="43"/>
      <c r="Y20" s="43"/>
      <c r="Z20" s="43"/>
    </row>
    <row r="21">
      <c r="A21" s="45">
        <v>12.0</v>
      </c>
      <c r="B21" s="46" t="s">
        <v>124</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125</v>
      </c>
      <c r="C22" s="98">
        <f t="shared" si="1"/>
        <v>26529</v>
      </c>
      <c r="D22" s="99">
        <v>17051.0</v>
      </c>
      <c r="E22" s="99">
        <v>6378.0</v>
      </c>
      <c r="F22" s="99">
        <v>3100.0</v>
      </c>
      <c r="G22" s="43"/>
      <c r="H22" s="43"/>
      <c r="I22" s="43"/>
      <c r="J22" s="43"/>
      <c r="K22" s="43"/>
      <c r="L22" s="43"/>
      <c r="M22" s="43"/>
      <c r="N22" s="43"/>
      <c r="O22" s="43"/>
      <c r="P22" s="43"/>
      <c r="Q22" s="43"/>
      <c r="R22" s="43"/>
      <c r="S22" s="43"/>
      <c r="T22" s="43"/>
      <c r="U22" s="43"/>
      <c r="V22" s="43"/>
      <c r="W22" s="43"/>
      <c r="X22" s="43"/>
      <c r="Y22" s="43"/>
      <c r="Z22" s="43"/>
    </row>
    <row r="23">
      <c r="A23" s="45">
        <v>14.0</v>
      </c>
      <c r="B23" s="46" t="s">
        <v>126</v>
      </c>
      <c r="C23" s="98">
        <f t="shared" si="1"/>
        <v>67675</v>
      </c>
      <c r="D23" s="99">
        <v>63100.0</v>
      </c>
      <c r="E23" s="99">
        <v>4575.0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127</v>
      </c>
      <c r="C25" s="98">
        <f t="shared" si="1"/>
        <v>118231</v>
      </c>
      <c r="D25" s="99">
        <v>95387.0</v>
      </c>
      <c r="E25" s="99">
        <v>5490.0</v>
      </c>
      <c r="F25" s="99">
        <v>17354.0</v>
      </c>
      <c r="G25" s="43"/>
      <c r="H25" s="43"/>
      <c r="I25" s="43"/>
      <c r="J25" s="43"/>
      <c r="K25" s="43"/>
      <c r="L25" s="43"/>
      <c r="M25" s="43"/>
      <c r="N25" s="43"/>
      <c r="O25" s="43"/>
      <c r="P25" s="43"/>
      <c r="Q25" s="43"/>
      <c r="R25" s="43"/>
      <c r="S25" s="43"/>
      <c r="T25" s="43"/>
      <c r="U25" s="43"/>
      <c r="V25" s="43"/>
      <c r="W25" s="43"/>
      <c r="X25" s="43"/>
      <c r="Y25" s="43"/>
      <c r="Z25" s="43"/>
    </row>
    <row r="26">
      <c r="A26" s="45">
        <v>17.0</v>
      </c>
      <c r="B26" s="46" t="s">
        <v>128</v>
      </c>
      <c r="C26" s="98">
        <f t="shared" si="1"/>
        <v>35463</v>
      </c>
      <c r="D26" s="99">
        <v>31645.0</v>
      </c>
      <c r="E26" s="99">
        <v>2114.0</v>
      </c>
      <c r="F26" s="99">
        <v>1704.0</v>
      </c>
      <c r="G26" s="43"/>
      <c r="H26" s="43"/>
      <c r="I26" s="43"/>
      <c r="J26" s="43"/>
      <c r="K26" s="43"/>
      <c r="L26" s="43"/>
      <c r="M26" s="43"/>
      <c r="N26" s="43"/>
      <c r="O26" s="43"/>
      <c r="P26" s="43"/>
      <c r="Q26" s="43"/>
      <c r="R26" s="43"/>
      <c r="S26" s="43"/>
      <c r="T26" s="43"/>
      <c r="U26" s="43"/>
      <c r="V26" s="43"/>
      <c r="W26" s="43"/>
      <c r="X26" s="43"/>
      <c r="Y26" s="43"/>
      <c r="Z26" s="43"/>
    </row>
    <row r="27">
      <c r="A27" s="80">
        <v>18.0</v>
      </c>
      <c r="B27" s="96" t="s">
        <v>129</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130</v>
      </c>
      <c r="C28" s="98">
        <f t="shared" si="1"/>
        <v>50263</v>
      </c>
      <c r="D28" s="99">
        <v>36237.0</v>
      </c>
      <c r="E28" s="99">
        <v>11969.0</v>
      </c>
      <c r="F28" s="99">
        <v>2057.0</v>
      </c>
      <c r="G28" s="43"/>
      <c r="H28" s="43"/>
      <c r="I28" s="43"/>
      <c r="J28" s="43"/>
      <c r="K28" s="43"/>
      <c r="L28" s="43"/>
      <c r="M28" s="43"/>
      <c r="N28" s="43"/>
      <c r="O28" s="43"/>
      <c r="P28" s="43"/>
      <c r="Q28" s="43"/>
      <c r="R28" s="43"/>
      <c r="S28" s="43"/>
      <c r="T28" s="43"/>
      <c r="U28" s="43"/>
      <c r="V28" s="43"/>
      <c r="W28" s="43"/>
      <c r="X28" s="43"/>
      <c r="Y28" s="43"/>
      <c r="Z28" s="43"/>
    </row>
    <row r="29">
      <c r="A29" s="45">
        <v>20.0</v>
      </c>
      <c r="B29" s="46" t="s">
        <v>131</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132</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133</v>
      </c>
      <c r="C31" s="98">
        <f t="shared" si="1"/>
        <v>149451</v>
      </c>
      <c r="D31" s="99">
        <v>110594.0</v>
      </c>
      <c r="E31" s="99">
        <v>20923.0</v>
      </c>
      <c r="F31" s="99">
        <v>17934.0</v>
      </c>
      <c r="G31" s="43"/>
      <c r="H31" s="43"/>
      <c r="I31" s="43"/>
      <c r="J31" s="43"/>
      <c r="K31" s="43"/>
      <c r="L31" s="43"/>
      <c r="M31" s="43"/>
      <c r="N31" s="43"/>
      <c r="O31" s="43"/>
      <c r="P31" s="43"/>
      <c r="Q31" s="43"/>
      <c r="R31" s="43"/>
      <c r="S31" s="43"/>
      <c r="T31" s="43"/>
      <c r="U31" s="43"/>
      <c r="V31" s="43"/>
      <c r="W31" s="43"/>
      <c r="X31" s="43"/>
      <c r="Y31" s="43"/>
      <c r="Z31" s="43"/>
    </row>
    <row r="32">
      <c r="A32" s="45">
        <v>23.0</v>
      </c>
      <c r="B32" s="46" t="s">
        <v>134</v>
      </c>
      <c r="C32" s="98">
        <f t="shared" si="1"/>
        <v>10746</v>
      </c>
      <c r="D32" s="99">
        <v>9200.0</v>
      </c>
      <c r="E32" s="99">
        <v>914.0</v>
      </c>
      <c r="F32" s="99">
        <v>632.0</v>
      </c>
      <c r="G32" s="43"/>
      <c r="H32" s="43"/>
      <c r="I32" s="43"/>
      <c r="J32" s="43"/>
      <c r="K32" s="43"/>
      <c r="L32" s="43"/>
      <c r="M32" s="43"/>
      <c r="N32" s="43"/>
      <c r="O32" s="43"/>
      <c r="P32" s="43"/>
      <c r="Q32" s="43"/>
      <c r="R32" s="43"/>
      <c r="S32" s="43"/>
      <c r="T32" s="43"/>
      <c r="U32" s="43"/>
      <c r="V32" s="43"/>
      <c r="W32" s="43"/>
      <c r="X32" s="43"/>
      <c r="Y32" s="43"/>
      <c r="Z32" s="43"/>
    </row>
    <row r="33">
      <c r="A33" s="45">
        <v>24.0</v>
      </c>
      <c r="B33" s="46" t="s">
        <v>135</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116</v>
      </c>
      <c r="B34" s="60" t="s">
        <v>136</v>
      </c>
      <c r="C34" s="98">
        <f t="shared" si="1"/>
        <v>102667</v>
      </c>
      <c r="D34" s="99">
        <v>77706.0</v>
      </c>
      <c r="E34" s="99">
        <v>17333.0</v>
      </c>
      <c r="F34" s="99">
        <v>7628.0</v>
      </c>
      <c r="G34" s="43"/>
      <c r="H34" s="43"/>
      <c r="I34" s="43"/>
      <c r="J34" s="43"/>
      <c r="K34" s="43"/>
      <c r="L34" s="43"/>
      <c r="M34" s="43"/>
      <c r="N34" s="43"/>
      <c r="O34" s="43"/>
      <c r="P34" s="43"/>
      <c r="Q34" s="43"/>
      <c r="R34" s="43"/>
      <c r="S34" s="43"/>
      <c r="T34" s="43"/>
      <c r="U34" s="43"/>
      <c r="V34" s="43"/>
      <c r="W34" s="43"/>
      <c r="X34" s="43"/>
      <c r="Y34" s="43"/>
      <c r="Z34" s="43"/>
    </row>
    <row r="35">
      <c r="A35" s="45" t="s">
        <v>48</v>
      </c>
      <c r="B35" s="60" t="s">
        <v>137</v>
      </c>
      <c r="C35" s="98">
        <f t="shared" si="1"/>
        <v>49471</v>
      </c>
      <c r="D35" s="99">
        <v>0.0</v>
      </c>
      <c r="E35" s="99">
        <v>0.0</v>
      </c>
      <c r="F35" s="99">
        <v>49471.0</v>
      </c>
      <c r="G35" s="43"/>
      <c r="H35" s="43"/>
      <c r="I35" s="43"/>
      <c r="J35" s="43"/>
      <c r="K35" s="43"/>
      <c r="L35" s="43"/>
      <c r="M35" s="43"/>
      <c r="N35" s="43"/>
      <c r="O35" s="43"/>
      <c r="P35" s="43"/>
      <c r="Q35" s="43"/>
      <c r="R35" s="43"/>
      <c r="S35" s="43"/>
      <c r="T35" s="43"/>
      <c r="U35" s="43"/>
      <c r="V35" s="43"/>
      <c r="W35" s="43"/>
      <c r="X35" s="43"/>
      <c r="Y35" s="43"/>
      <c r="Z35" s="43"/>
    </row>
    <row r="36">
      <c r="A36" s="45" t="s">
        <v>50</v>
      </c>
      <c r="B36" s="60" t="s">
        <v>139</v>
      </c>
      <c r="C36" s="98">
        <f t="shared" si="1"/>
        <v>35515</v>
      </c>
      <c r="D36" s="99">
        <v>30195.0</v>
      </c>
      <c r="E36" s="99">
        <v>3188.0</v>
      </c>
      <c r="F36" s="99">
        <v>2132.0</v>
      </c>
      <c r="G36" s="43"/>
      <c r="H36" s="43"/>
      <c r="I36" s="43"/>
      <c r="J36" s="43"/>
      <c r="K36" s="43"/>
      <c r="L36" s="43"/>
      <c r="M36" s="43"/>
      <c r="N36" s="43"/>
      <c r="O36" s="43"/>
      <c r="P36" s="43"/>
      <c r="Q36" s="43"/>
      <c r="R36" s="43"/>
      <c r="S36" s="43"/>
      <c r="T36" s="43"/>
      <c r="U36" s="43"/>
      <c r="V36" s="43"/>
      <c r="W36" s="43"/>
      <c r="X36" s="43"/>
      <c r="Y36" s="43"/>
      <c r="Z36" s="43"/>
    </row>
    <row r="37">
      <c r="A37" s="45" t="s">
        <v>52</v>
      </c>
      <c r="B37" s="60" t="s">
        <v>138</v>
      </c>
      <c r="C37" s="98">
        <f t="shared" si="1"/>
        <v>17543</v>
      </c>
      <c r="D37" s="99">
        <v>7472.0</v>
      </c>
      <c r="E37" s="99">
        <v>2822.0</v>
      </c>
      <c r="F37" s="99">
        <v>7249.0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12305</v>
      </c>
      <c r="D38" s="99">
        <v>9031.0</v>
      </c>
      <c r="E38" s="99">
        <v>1996.0</v>
      </c>
      <c r="F38" s="99">
        <v>1278.0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4">
        <f t="shared" ref="C40:F40" si="2">sum(C3:C39)</f>
        <v>6174749</v>
      </c>
      <c r="D40" s="104">
        <f t="shared" si="2"/>
        <v>5074125</v>
      </c>
      <c r="E40" s="104">
        <f t="shared" si="2"/>
        <v>572728</v>
      </c>
      <c r="F40" s="104">
        <f t="shared" si="2"/>
        <v>527896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FRESH ENERGY</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142</v>
      </c>
      <c r="B2" s="45">
        <v>1.0</v>
      </c>
      <c r="C2" s="46" t="s">
        <v>143</v>
      </c>
      <c r="D2" s="111"/>
      <c r="E2" s="112">
        <v>894868.0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3"/>
      <c r="E3" s="112">
        <v>5948850.0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1"/>
      <c r="E4" s="112">
        <v>4291705.0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1"/>
      <c r="E10" s="112">
        <v>41260.0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2">
        <v>910319.0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2">
        <v>354883.0</v>
      </c>
      <c r="E12" s="109">
        <f>D11-D12</f>
        <v>555436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3"/>
      <c r="E13" s="112">
        <v>200516.0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3"/>
      <c r="E17" s="112">
        <v>150120.0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4"/>
      <c r="E18" s="115">
        <f>sum(E2:E17)</f>
        <v>12082755</v>
      </c>
      <c r="F18" s="43"/>
      <c r="G18" s="43"/>
      <c r="H18" s="43"/>
      <c r="I18" s="43"/>
      <c r="J18" s="43"/>
      <c r="K18" s="43"/>
      <c r="L18" s="43"/>
      <c r="M18" s="43"/>
      <c r="N18" s="43"/>
      <c r="O18" s="43"/>
      <c r="P18" s="43"/>
      <c r="Q18" s="43"/>
      <c r="R18" s="43"/>
      <c r="S18" s="43"/>
      <c r="T18" s="43"/>
      <c r="U18" s="43"/>
      <c r="V18" s="43"/>
      <c r="W18" s="43"/>
      <c r="X18" s="43"/>
      <c r="Y18" s="43"/>
      <c r="Z18" s="43"/>
    </row>
    <row r="19">
      <c r="A19" s="44" t="s">
        <v>162</v>
      </c>
      <c r="B19" s="116">
        <v>17.0</v>
      </c>
      <c r="C19" s="117" t="s">
        <v>163</v>
      </c>
      <c r="D19" s="118"/>
      <c r="E19" s="112">
        <v>354310.0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164</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165</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166</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167</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168</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169</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170</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171</v>
      </c>
      <c r="D27" s="118"/>
      <c r="E27" s="119">
        <v>291761.0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172</v>
      </c>
      <c r="D28" s="126"/>
      <c r="E28" s="127">
        <f>sum(E19:E27)</f>
        <v>646071</v>
      </c>
      <c r="F28" s="43"/>
      <c r="G28" s="43"/>
      <c r="H28" s="43"/>
      <c r="I28" s="43"/>
      <c r="J28" s="43"/>
      <c r="K28" s="43"/>
      <c r="L28" s="43"/>
      <c r="M28" s="43"/>
      <c r="N28" s="43"/>
      <c r="O28" s="43"/>
      <c r="P28" s="43"/>
      <c r="Q28" s="43"/>
      <c r="R28" s="43"/>
      <c r="S28" s="43"/>
      <c r="T28" s="43"/>
      <c r="U28" s="43"/>
      <c r="V28" s="43"/>
      <c r="W28" s="43"/>
      <c r="X28" s="43"/>
      <c r="Y28" s="43"/>
      <c r="Z28" s="43"/>
    </row>
    <row r="29">
      <c r="A29" s="65" t="s">
        <v>173</v>
      </c>
      <c r="B29" s="128"/>
      <c r="C29" s="129" t="s">
        <v>174</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175</v>
      </c>
      <c r="D30" s="118"/>
      <c r="E30" s="112">
        <v>2047319.0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176</v>
      </c>
      <c r="D31" s="118"/>
      <c r="E31" s="112">
        <v>9389365.0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177</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178</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179</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180</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181</v>
      </c>
      <c r="D36" s="132"/>
      <c r="E36" s="127">
        <f>sum(E30:E35)</f>
        <v>11436684</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182</v>
      </c>
      <c r="D37" s="136"/>
      <c r="E37" s="137">
        <f>E36+E28</f>
        <v>12082755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