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sharedStrings.xml><?xml version="1.0" encoding="utf-8"?>
<sst xmlns="http://schemas.openxmlformats.org/spreadsheetml/2006/main" count="884" uniqueCount="254">
  <si>
    <t>NORTHEASTERN UNIVERSITY</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</si>
  <si>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</si>
  <si>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</si>
  <si>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</si>
  <si>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</si>
  <si>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</si>
  <si>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</si>
  <si>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</si>
  <si>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</si>
  <si>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</si>
  <si>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</si>
  <si>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</si>
  <si>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</si>
  <si>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</si>
  <si>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</si>
  <si>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</si>
  <si>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</si>
  <si>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</si>
  <si>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</si>
  <si>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</si>
  <si>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</si>
  <si>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</si>
  <si>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</si>
  <si>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</si>
  <si>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</si>
  <si>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</si>
  <si>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</si>
  <si>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</si>
  <si>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</si>
  <si>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</si>
  <si>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</si>
  <si>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</si>
  <si>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</si>
  <si>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</si>
  <si>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</si>
  <si>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</si>
  <si>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</si>
  <si>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</si>
  <si>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</si>
  <si>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</si>
  <si>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</si>
  <si>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</si>
  <si>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</si>
  <si>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</si>
  <si>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</si>
  <si>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</si>
  <si>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</si>
  <si>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</si>
  <si>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</si>
  <si>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</si>
  <si>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</si>
  <si>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</si>
  <si>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</si>
  <si>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</si>
  <si>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</si>
  <si>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</si>
  <si>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</si>
  <si>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</si>
  <si>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</si>
  <si>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</si>
  <si>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</si>
  <si>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</si>
  <si>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</si>
  <si>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</si>
  <si>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TUITION,RM BD,FEES</t>
  </si>
  <si>
    <t>PARKING</t>
  </si>
  <si>
    <t>FOOD SERVICE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</si>
  <si>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</si>
  <si>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</si>
  <si>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</si>
  <si>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</si>
  <si>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</si>
  <si>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</si>
  <si>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</si>
  <si>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</si>
  <si>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</si>
  <si>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</si>
  <si>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</si>
  <si>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</si>
  <si>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</si>
  <si>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</si>
  <si>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</si>
  <si>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</si>
  <si>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</si>
  <si>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</si>
  <si>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</si>
  <si>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</si>
  <si>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</si>
  <si>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</si>
  <si>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</si>
  <si>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</si>
  <si>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</si>
  <si>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</si>
  <si>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</si>
  <si>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</si>
  <si>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</si>
  <si>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</si>
  <si>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</si>
  <si>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</si>
  <si>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CONFERENCE CENTERS/ARENA</t>
  </si>
  <si>
    <t>ADVERTISING/SPORTS INCOME</t>
  </si>
  <si>
    <t>FEE FOR SERVICE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</si>
  <si>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</si>
  <si>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</si>
  <si>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</si>
  <si>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</si>
  <si>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</si>
  <si>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</si>
  <si>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</si>
  <si>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</si>
  <si>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</si>
  <si>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</si>
  <si>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</si>
  <si>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</si>
  <si>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</si>
  <si>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</si>
  <si>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</si>
  <si>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</si>
  <si>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</si>
  <si>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</si>
  <si>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</si>
  <si>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</si>
  <si>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</si>
  <si>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</si>
  <si>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</si>
  <si>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</si>
  <si>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</si>
  <si>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</si>
  <si>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</si>
  <si>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</si>
  <si>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</si>
  <si>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</si>
  <si>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</si>
  <si>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</si>
  <si>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</si>
  <si>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</si>
  <si>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</si>
  <si>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</si>
  <si>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</si>
  <si>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CONSULTANTS</t>
  </si>
  <si>
    <t>EQUIPMENT</t>
  </si>
  <si>
    <t>MEAL PLAN AND FOOD COST</t>
  </si>
  <si>
    <t>PUB, BOOKS, &amp; SUBSCRIPTIONS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</si>
  <si>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</si>
  <si>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</si>
  <si>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</si>
  <si>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</si>
  <si>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</si>
  <si>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</si>
  <si>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</si>
  <si>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</si>
  <si>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</si>
  <si>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</si>
  <si>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</si>
  <si>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</si>
  <si>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</si>
  <si>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</si>
  <si>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</si>
  <si>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</si>
  <si>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</si>
  <si>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</si>
  <si>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</si>
  <si>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</si>
  <si>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</si>
  <si>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</si>
  <si>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</si>
  <si>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</si>
  <si>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</si>
  <si>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</si>
  <si>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</si>
  <si>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</si>
  <si>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</si>
  <si>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</si>
  <si>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</si>
  <si>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</si>
  <si>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</si>
  <si>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</si>
  <si>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</si>
  <si>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</si>
  <si>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</si>
  <si>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</si>
  <si>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</si>
  <si>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</si>
  <si>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</si>
  <si>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</si>
  <si>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</si>
  <si>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</si>
  <si>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</si>
  <si>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</si>
  <si>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</si>
  <si>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</si>
  <si>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</si>
  <si>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</si>
  <si>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</si>
  <si>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</si>
  <si>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</si>
  <si>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</si>
  <si>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</si>
  <si>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</si>
  <si>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</si>
  <si>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</si>
  <si>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</si>
  <si>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</si>
  <si>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</si>
  <si>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</si>
  <si>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</si>
  <si>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</si>
  <si>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</si>
  <si>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</si>
  <si>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</si>
  <si>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</si>
  <si>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</si>
  <si>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</si>
  <si>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</si>
  <si>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</si>
  <si>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</si>
  <si>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</si>
  <si>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</si>
  <si>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</si>
  <si>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</si>
  <si>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</si>
  <si>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</si>
  <si>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</si>
  <si>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</si>
  <si>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</si>
  <si>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</si>
  <si>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</si>
  <si>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</si>
  <si>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</si>
  <si>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</si>
  <si>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</si>
  <si>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</si>
  <si>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</si>
  <si>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</si>
  <si>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</si>
  <si>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</si>
  <si>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</si>
  <si>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</si>
  <si>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</si>
  <si>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</si>
  <si>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</si>
  <si>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</si>
  <si>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</si>
  <si>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</si>
  <si>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 xml:space="preserve"> MEAL PLAN AND FOOD COST</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</si>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</sst>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readingOrder="0"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NORTHEASTERN UNIVERSITY</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186</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187</v>
      </c>
      <c r="C3" s="145" t="s">
        <v>188</v>
      </c>
      <c r="D3" s="146">
        <f>'Expenses 2022'!C40</f>
        <v>2460539353</v>
      </c>
      <c r="E3" s="147"/>
      <c r="F3" s="43"/>
      <c r="G3" s="43"/>
      <c r="H3" s="43"/>
      <c r="I3" s="43"/>
      <c r="J3" s="43"/>
      <c r="K3" s="43"/>
      <c r="L3" s="43"/>
      <c r="M3" s="43"/>
      <c r="N3" s="43"/>
      <c r="O3" s="43"/>
      <c r="P3" s="43"/>
      <c r="Q3" s="43"/>
      <c r="R3" s="43"/>
      <c r="S3" s="43"/>
      <c r="T3" s="43"/>
      <c r="U3" s="43"/>
      <c r="V3" s="43"/>
      <c r="W3" s="43"/>
      <c r="X3" s="43"/>
      <c r="Y3" s="43"/>
    </row>
    <row r="4">
      <c r="A4" s="139"/>
      <c r="B4" s="49"/>
      <c r="C4" s="145" t="s">
        <v>189</v>
      </c>
      <c r="D4" s="146">
        <f>'Expenses 2022'!C31</f>
        <v>120052117</v>
      </c>
      <c r="E4" s="147"/>
      <c r="F4" s="43"/>
      <c r="G4" s="43"/>
      <c r="H4" s="43"/>
      <c r="I4" s="43"/>
      <c r="J4" s="43"/>
      <c r="K4" s="43"/>
      <c r="L4" s="43"/>
      <c r="M4" s="43"/>
      <c r="N4" s="43"/>
      <c r="O4" s="43"/>
      <c r="P4" s="43"/>
      <c r="Q4" s="43"/>
      <c r="R4" s="43"/>
      <c r="S4" s="43"/>
      <c r="T4" s="43"/>
      <c r="U4" s="43"/>
      <c r="V4" s="43"/>
      <c r="W4" s="43"/>
      <c r="X4" s="43"/>
      <c r="Y4" s="43"/>
    </row>
    <row r="5">
      <c r="A5" s="139"/>
      <c r="B5" s="49"/>
      <c r="C5" s="145" t="s">
        <v>190</v>
      </c>
      <c r="D5" s="146">
        <f>D3-D4</f>
        <v>2340487236</v>
      </c>
      <c r="E5" s="147"/>
      <c r="F5" s="43"/>
      <c r="G5" s="43"/>
      <c r="H5" s="43"/>
      <c r="I5" s="43"/>
      <c r="J5" s="43"/>
      <c r="K5" s="43"/>
      <c r="L5" s="43"/>
      <c r="M5" s="43"/>
      <c r="N5" s="43"/>
      <c r="O5" s="43"/>
      <c r="P5" s="43"/>
      <c r="Q5" s="43"/>
      <c r="R5" s="43"/>
      <c r="S5" s="43"/>
      <c r="T5" s="43"/>
      <c r="U5" s="43"/>
      <c r="V5" s="43"/>
      <c r="W5" s="43"/>
      <c r="X5" s="43"/>
      <c r="Y5" s="43"/>
    </row>
    <row r="6">
      <c r="A6" s="139"/>
      <c r="B6" s="49"/>
      <c r="C6" s="145" t="s">
        <v>191</v>
      </c>
      <c r="D6" s="146">
        <f>D5/12</f>
        <v>195040603</v>
      </c>
      <c r="E6" s="147"/>
      <c r="F6" s="43"/>
      <c r="G6" s="43"/>
      <c r="H6" s="43"/>
      <c r="I6" s="43"/>
      <c r="J6" s="43"/>
      <c r="K6" s="43"/>
      <c r="L6" s="43"/>
      <c r="M6" s="43"/>
      <c r="N6" s="43"/>
      <c r="O6" s="43"/>
      <c r="P6" s="43"/>
      <c r="Q6" s="43"/>
      <c r="R6" s="43"/>
      <c r="S6" s="43"/>
      <c r="T6" s="43"/>
      <c r="U6" s="43"/>
      <c r="V6" s="43"/>
      <c r="W6" s="43"/>
      <c r="X6" s="43"/>
      <c r="Y6" s="43"/>
    </row>
    <row r="7">
      <c r="A7" s="139"/>
      <c r="B7" s="49"/>
      <c r="C7" s="145" t="s">
        <v>192</v>
      </c>
      <c r="D7" s="75">
        <f>'Balance Sheet 2022'!E2+'Balance Sheet 2022'!E3</f>
        <v>388969000</v>
      </c>
      <c r="E7" s="147"/>
      <c r="F7" s="43"/>
      <c r="G7" s="43"/>
      <c r="H7" s="43"/>
      <c r="I7" s="43"/>
      <c r="J7" s="43"/>
      <c r="K7" s="43"/>
      <c r="L7" s="43"/>
      <c r="M7" s="43"/>
      <c r="N7" s="43"/>
      <c r="O7" s="43"/>
      <c r="P7" s="43"/>
      <c r="Q7" s="43"/>
      <c r="R7" s="43"/>
      <c r="S7" s="43"/>
      <c r="T7" s="43"/>
      <c r="U7" s="43"/>
      <c r="V7" s="43"/>
      <c r="W7" s="43"/>
      <c r="X7" s="43"/>
      <c r="Y7" s="43"/>
    </row>
    <row r="8">
      <c r="A8" s="139"/>
      <c r="B8" s="49"/>
      <c r="C8" s="148" t="s">
        <v>186</v>
      </c>
      <c r="D8" s="149">
        <f>D7/D6</f>
        <v>1.994297567</v>
      </c>
      <c r="E8" s="150" t="s">
        <v>193</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194</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195</v>
      </c>
      <c r="C11" s="145" t="s">
        <v>196</v>
      </c>
      <c r="D11" s="75">
        <f>'Balance Sheet 2022'!E30</f>
        <v>2496513000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197</v>
      </c>
      <c r="D12" s="75">
        <f>'Expenses 2022'!C40</f>
        <v>2460539353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198</v>
      </c>
      <c r="D13" s="146">
        <f>D12/12</f>
        <v>205044946.1</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194</v>
      </c>
      <c r="D14" s="149">
        <f>D11/D13</f>
        <v>12.17544274</v>
      </c>
      <c r="E14" s="150" t="s">
        <v>193</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199</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200</v>
      </c>
      <c r="C17" s="145" t="s">
        <v>201</v>
      </c>
      <c r="D17" s="75">
        <f>sum('Balance Sheet 2022'!E13:E15)</f>
        <v>2058371000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197</v>
      </c>
      <c r="D18" s="75">
        <f>'Expenses 2022'!C40</f>
        <v>2460539353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198</v>
      </c>
      <c r="D19" s="146">
        <f>D18/12</f>
        <v>205044946.1</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202</v>
      </c>
      <c r="D20" s="149">
        <f>D17/D19</f>
        <v>10.03863318</v>
      </c>
      <c r="E20" s="150" t="s">
        <v>193</v>
      </c>
      <c r="F20" s="43"/>
      <c r="G20" s="43"/>
      <c r="H20" s="43"/>
      <c r="I20" s="43"/>
      <c r="J20" s="43"/>
      <c r="K20" s="43"/>
      <c r="L20" s="43"/>
      <c r="M20" s="43"/>
      <c r="N20" s="43"/>
      <c r="O20" s="43"/>
      <c r="P20" s="43"/>
      <c r="Q20" s="43"/>
      <c r="R20" s="43"/>
      <c r="S20" s="43"/>
      <c r="T20" s="43"/>
      <c r="U20" s="43"/>
      <c r="V20" s="43"/>
      <c r="W20" s="43"/>
      <c r="X20" s="43"/>
      <c r="Y20" s="43"/>
    </row>
    <row r="21">
      <c r="A21" s="139"/>
      <c r="B21" s="49"/>
      <c r="C21" s="154" t="s">
        <v>203</v>
      </c>
      <c r="D21" s="155">
        <f>D20+D8</f>
        <v>12.03293075</v>
      </c>
      <c r="E21" s="156" t="s">
        <v>193</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204</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205</v>
      </c>
      <c r="C24" s="160"/>
      <c r="D24" s="161">
        <f>max('Revenues 2022'!E2:E7,'Revenues 2022'!F10:F15)</f>
        <v>2178459636</v>
      </c>
      <c r="E24" s="162" t="s">
        <v>206</v>
      </c>
      <c r="F24" s="43"/>
      <c r="G24" s="43"/>
      <c r="H24" s="43"/>
      <c r="I24" s="43"/>
      <c r="J24" s="43"/>
      <c r="K24" s="43"/>
      <c r="L24" s="43"/>
      <c r="M24" s="43"/>
      <c r="N24" s="43"/>
      <c r="O24" s="43"/>
      <c r="P24" s="43"/>
      <c r="Q24" s="43"/>
      <c r="R24" s="43"/>
      <c r="S24" s="43"/>
      <c r="T24" s="43"/>
      <c r="U24" s="43"/>
      <c r="V24" s="43"/>
      <c r="W24" s="43"/>
      <c r="X24" s="43"/>
      <c r="Y24" s="43"/>
    </row>
    <row r="25">
      <c r="A25" s="139"/>
      <c r="B25" s="49"/>
      <c r="C25" s="145" t="s">
        <v>207</v>
      </c>
      <c r="D25" s="146">
        <f>'Revenues 2022'!F44</f>
        <v>2586227002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204</v>
      </c>
      <c r="D26" s="163">
        <f>D24/D25</f>
        <v>0.8423311775</v>
      </c>
      <c r="E26" s="150" t="s">
        <v>208</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209</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210</v>
      </c>
      <c r="C29" s="145" t="s">
        <v>211</v>
      </c>
      <c r="D29" s="75">
        <f>SUM('Expenses 2022'!C7:C9)</f>
        <v>832959402</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212</v>
      </c>
      <c r="D30" s="75">
        <f>SUM('Expenses 2022'!C10:C12)</f>
        <v>181977051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213</v>
      </c>
      <c r="D31" s="75">
        <f>sum(D29:D30)</f>
        <v>1014936453</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188</v>
      </c>
      <c r="D32" s="75">
        <f>'Expenses 2022'!C40</f>
        <v>2460539353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214</v>
      </c>
      <c r="D33" s="163">
        <f>D31/D32</f>
        <v>0.4124853568</v>
      </c>
      <c r="E33" s="150" t="s">
        <v>215</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216</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217</v>
      </c>
      <c r="C36" s="145" t="s">
        <v>218</v>
      </c>
      <c r="D36" s="75">
        <f>SUM('Expenses 2022'!C10:C11)</f>
        <v>133462948</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211</v>
      </c>
      <c r="D37" s="75">
        <f>SUM('Expenses 2022'!C7:C9)</f>
        <v>832959402</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216</v>
      </c>
      <c r="D38" s="163">
        <f>D36/D37</f>
        <v>0.1602274345</v>
      </c>
      <c r="E38" s="150" t="s">
        <v>219</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220</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221</v>
      </c>
      <c r="C41" s="148" t="s">
        <v>245</v>
      </c>
      <c r="D41" s="75">
        <f>'Expenses 2022'!D40</f>
        <v>2213793916</v>
      </c>
      <c r="E41" s="165">
        <f t="shared" ref="E41:E44" si="1">D41/$D$44</f>
        <v>0.8997189634</v>
      </c>
      <c r="F41" s="43"/>
      <c r="G41" s="43"/>
      <c r="H41" s="43"/>
      <c r="I41" s="43"/>
      <c r="J41" s="43"/>
      <c r="K41" s="43"/>
      <c r="L41" s="43"/>
      <c r="M41" s="43"/>
      <c r="N41" s="43"/>
      <c r="O41" s="43"/>
      <c r="P41" s="43"/>
      <c r="Q41" s="43"/>
      <c r="R41" s="43"/>
      <c r="S41" s="43"/>
      <c r="T41" s="43"/>
      <c r="U41" s="43"/>
      <c r="V41" s="43"/>
      <c r="W41" s="43"/>
      <c r="X41" s="43"/>
      <c r="Y41" s="43"/>
    </row>
    <row r="42">
      <c r="A42" s="139"/>
      <c r="B42" s="49"/>
      <c r="C42" s="148" t="s">
        <v>223</v>
      </c>
      <c r="D42" s="146">
        <f>'Expenses 2022'!E40</f>
        <v>205767501</v>
      </c>
      <c r="E42" s="165">
        <f t="shared" si="1"/>
        <v>0.08362699046</v>
      </c>
      <c r="F42" s="43"/>
      <c r="G42" s="43"/>
      <c r="H42" s="43"/>
      <c r="I42" s="43"/>
      <c r="J42" s="43"/>
      <c r="K42" s="43"/>
      <c r="L42" s="43"/>
      <c r="M42" s="43"/>
      <c r="N42" s="43"/>
      <c r="O42" s="43"/>
      <c r="P42" s="43"/>
      <c r="Q42" s="43"/>
      <c r="R42" s="43"/>
      <c r="S42" s="43"/>
      <c r="T42" s="43"/>
      <c r="U42" s="43"/>
      <c r="V42" s="43"/>
      <c r="W42" s="43"/>
      <c r="X42" s="43"/>
      <c r="Y42" s="43"/>
    </row>
    <row r="43">
      <c r="A43" s="139"/>
      <c r="B43" s="49"/>
      <c r="C43" s="148" t="s">
        <v>224</v>
      </c>
      <c r="D43" s="146">
        <f>'Expenses 2022'!F40</f>
        <v>40977936</v>
      </c>
      <c r="E43" s="165">
        <f t="shared" si="1"/>
        <v>0.01665404617</v>
      </c>
      <c r="F43" s="43"/>
      <c r="G43" s="43"/>
      <c r="H43" s="43"/>
      <c r="I43" s="43"/>
      <c r="J43" s="43"/>
      <c r="K43" s="43"/>
      <c r="L43" s="43"/>
      <c r="M43" s="43"/>
      <c r="N43" s="43"/>
      <c r="O43" s="43"/>
      <c r="P43" s="43"/>
      <c r="Q43" s="43"/>
      <c r="R43" s="43"/>
      <c r="S43" s="43"/>
      <c r="T43" s="43"/>
      <c r="U43" s="43"/>
      <c r="V43" s="43"/>
      <c r="W43" s="43"/>
      <c r="X43" s="43"/>
      <c r="Y43" s="43"/>
    </row>
    <row r="44">
      <c r="A44" s="139"/>
      <c r="B44" s="49"/>
      <c r="C44" s="145" t="s">
        <v>188</v>
      </c>
      <c r="D44" s="146">
        <f>sum(D41:D43)</f>
        <v>2460539353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225</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226</v>
      </c>
      <c r="C47" s="145" t="s">
        <v>227</v>
      </c>
      <c r="D47" s="146">
        <f>'Revenues 2022'!F9</f>
        <v>340098580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228</v>
      </c>
      <c r="D48" s="146">
        <f>'Expenses 2022'!F40</f>
        <v>40977936</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229</v>
      </c>
      <c r="D49" s="166">
        <f>if(D48=0, "$0",D47/D48)</f>
        <v>8.299553692</v>
      </c>
      <c r="E49" s="150" t="s">
        <v>230</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231</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232</v>
      </c>
      <c r="C52" s="145" t="s">
        <v>233</v>
      </c>
      <c r="D52" s="146">
        <f>sum('Balance Sheet 2022'!E2:E10)</f>
        <v>785338000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234</v>
      </c>
      <c r="D53" s="146">
        <f>sum('Balance Sheet 2022'!E19:E22)</f>
        <v>1260491000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235</v>
      </c>
      <c r="D54" s="168">
        <f>D52/D53</f>
        <v>0.6230413387</v>
      </c>
      <c r="E54" s="150" t="s">
        <v>236</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237</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238</v>
      </c>
      <c r="C57" s="145" t="s">
        <v>239</v>
      </c>
      <c r="D57" s="146">
        <f>sum('Balance Sheet 2022'!E25:E26)</f>
        <v>540525000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240</v>
      </c>
      <c r="D58" s="146">
        <f>'Balance Sheet 2022'!E18</f>
        <v>5973617000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241</v>
      </c>
      <c r="D59" s="169">
        <f>D57/D58</f>
        <v>0.09048537929</v>
      </c>
      <c r="E59" s="150" t="s">
        <v>242</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NORTHEASTERN UNIVERSITY</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159365.0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2.63202884E8</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1.95897481E8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3.2968737E7</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459259730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2.387741696E9</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3056946.0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2767550.0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2393566192</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5.688581E7</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17932.0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406205.0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1.1397382E7</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3358965.0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8038417</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8038417</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246</v>
      </c>
      <c r="D26" s="50">
        <v>4.20878002E8</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3.59198395E8</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61679607</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61679607</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167515.0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200001.0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-32486</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99</v>
      </c>
      <c r="D39" s="74"/>
      <c r="E39" s="48">
        <v>224228.0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100</v>
      </c>
      <c r="D40" s="74"/>
      <c r="E40" s="48">
        <v>72107.0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101</v>
      </c>
      <c r="D41" s="74"/>
      <c r="E41" s="48">
        <v>2227900.0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2524235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103</v>
      </c>
      <c r="D44" s="88"/>
      <c r="E44" s="88"/>
      <c r="F44" s="89">
        <f>sum(F16:F43)+F9</f>
        <v>2982345642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NORTHEASTERN UNIVERSITY</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80">
        <v>1.0</v>
      </c>
      <c r="B3" s="96" t="s">
        <v>108</v>
      </c>
      <c r="C3" s="98">
        <f t="shared" ref="C3:C39" si="1">sum(D3:F3)</f>
        <v>53198034</v>
      </c>
      <c r="D3" s="99">
        <v>5.3198034E7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109</v>
      </c>
      <c r="C4" s="98">
        <f t="shared" si="1"/>
        <v>546294948</v>
      </c>
      <c r="D4" s="99">
        <v>5.46294948E8</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110</v>
      </c>
      <c r="C5" s="98">
        <f t="shared" si="1"/>
        <v>235687</v>
      </c>
      <c r="D5" s="99">
        <v>235687.0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111</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112</v>
      </c>
      <c r="C7" s="98">
        <f t="shared" si="1"/>
        <v>16019628</v>
      </c>
      <c r="D7" s="99">
        <v>6101833.0</v>
      </c>
      <c r="E7" s="99">
        <v>8518269.0</v>
      </c>
      <c r="F7" s="99">
        <v>1399526.0</v>
      </c>
      <c r="G7" s="43"/>
      <c r="H7" s="43"/>
      <c r="I7" s="43"/>
      <c r="J7" s="43"/>
      <c r="K7" s="43"/>
      <c r="L7" s="43"/>
      <c r="M7" s="43"/>
      <c r="N7" s="43"/>
      <c r="O7" s="43"/>
      <c r="P7" s="43"/>
      <c r="Q7" s="43"/>
      <c r="R7" s="43"/>
      <c r="S7" s="43"/>
      <c r="T7" s="43"/>
      <c r="U7" s="43"/>
      <c r="V7" s="43"/>
      <c r="W7" s="43"/>
      <c r="X7" s="43"/>
      <c r="Y7" s="43"/>
      <c r="Z7" s="43"/>
    </row>
    <row r="8">
      <c r="A8" s="80">
        <v>6.0</v>
      </c>
      <c r="B8" s="96" t="s">
        <v>113</v>
      </c>
      <c r="C8" s="98">
        <f t="shared" si="1"/>
        <v>1733450</v>
      </c>
      <c r="D8" s="99">
        <v>1733450.0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114</v>
      </c>
      <c r="C9" s="98">
        <f t="shared" si="1"/>
        <v>956721553</v>
      </c>
      <c r="D9" s="99">
        <v>8.6735092E8</v>
      </c>
      <c r="E9" s="99">
        <v>7.0238465E7</v>
      </c>
      <c r="F9" s="99">
        <v>1.9132168E7</v>
      </c>
      <c r="G9" s="43"/>
      <c r="H9" s="43"/>
      <c r="I9" s="43"/>
      <c r="J9" s="43"/>
      <c r="K9" s="43"/>
      <c r="L9" s="43"/>
      <c r="M9" s="43"/>
      <c r="N9" s="43"/>
      <c r="O9" s="43"/>
      <c r="P9" s="43"/>
      <c r="Q9" s="43"/>
      <c r="R9" s="43"/>
      <c r="S9" s="43"/>
      <c r="T9" s="43"/>
      <c r="U9" s="43"/>
      <c r="V9" s="43"/>
      <c r="W9" s="43"/>
      <c r="X9" s="43"/>
      <c r="Y9" s="43"/>
      <c r="Z9" s="43"/>
    </row>
    <row r="10">
      <c r="A10" s="80">
        <v>8.0</v>
      </c>
      <c r="B10" s="96" t="s">
        <v>115</v>
      </c>
      <c r="C10" s="98">
        <f t="shared" si="1"/>
        <v>57606551</v>
      </c>
      <c r="D10" s="99">
        <v>5.1736193E7</v>
      </c>
      <c r="E10" s="99">
        <v>4656436.0</v>
      </c>
      <c r="F10" s="99">
        <v>1213922.0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8">
        <f t="shared" si="1"/>
        <v>104886605</v>
      </c>
      <c r="D11" s="99">
        <v>9.4198204E7</v>
      </c>
      <c r="E11" s="99">
        <v>9414066.0</v>
      </c>
      <c r="F11" s="99">
        <v>1274335.0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8">
        <f t="shared" si="1"/>
        <v>56846804</v>
      </c>
      <c r="D12" s="99">
        <v>5.1053881E7</v>
      </c>
      <c r="E12" s="99">
        <v>4595014.0</v>
      </c>
      <c r="F12" s="99">
        <v>1197909.0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8">
        <f t="shared" si="1"/>
        <v>891556</v>
      </c>
      <c r="D14" s="99">
        <v>891556.0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8">
        <f t="shared" si="1"/>
        <v>10201796</v>
      </c>
      <c r="D15" s="99">
        <v>2118163.0</v>
      </c>
      <c r="E15" s="99">
        <v>8083633.0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8">
        <f t="shared" si="1"/>
        <v>1133819</v>
      </c>
      <c r="D16" s="99">
        <v>0.0</v>
      </c>
      <c r="E16" s="99">
        <v>1133819.0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8">
        <f t="shared" si="1"/>
        <v>1187662</v>
      </c>
      <c r="D17" s="99">
        <v>1179514.0</v>
      </c>
      <c r="E17" s="99">
        <v>8148.0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8">
        <f t="shared" si="1"/>
        <v>1107191</v>
      </c>
      <c r="D18" s="99">
        <v>0.0</v>
      </c>
      <c r="E18" s="99">
        <v>0.0</v>
      </c>
      <c r="F18" s="99">
        <v>1107191.0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8">
        <f t="shared" si="1"/>
        <v>3663009</v>
      </c>
      <c r="D19" s="99">
        <v>0.0</v>
      </c>
      <c r="E19" s="99">
        <v>3663009.0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8">
        <f t="shared" si="1"/>
        <v>27237769</v>
      </c>
      <c r="D20" s="99">
        <v>2.7201243E7</v>
      </c>
      <c r="E20" s="99">
        <v>33586.0</v>
      </c>
      <c r="F20" s="99">
        <v>2940.0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8">
        <f t="shared" si="1"/>
        <v>27004323</v>
      </c>
      <c r="D21" s="99">
        <v>2.5085686E7</v>
      </c>
      <c r="E21" s="99">
        <v>1890256.0</v>
      </c>
      <c r="F21" s="99">
        <v>28381.0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8">
        <f t="shared" si="1"/>
        <v>60784761</v>
      </c>
      <c r="D22" s="99">
        <v>5.3522284E7</v>
      </c>
      <c r="E22" s="99">
        <v>4806429.0</v>
      </c>
      <c r="F22" s="99">
        <v>2456048.0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8">
        <f t="shared" si="1"/>
        <v>100281876</v>
      </c>
      <c r="D23" s="99">
        <v>7.0197313E7</v>
      </c>
      <c r="E23" s="99">
        <v>3.0084563E7</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122741</v>
      </c>
      <c r="D24" s="99">
        <v>122741.0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8">
        <f t="shared" si="1"/>
        <v>162895695</v>
      </c>
      <c r="D25" s="99">
        <v>1.53227644E8</v>
      </c>
      <c r="E25" s="99">
        <v>9025696.0</v>
      </c>
      <c r="F25" s="99">
        <v>642355.0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8">
        <f t="shared" si="1"/>
        <v>52864436</v>
      </c>
      <c r="D26" s="99">
        <v>4.9925731E7</v>
      </c>
      <c r="E26" s="99">
        <v>1774144.0</v>
      </c>
      <c r="F26" s="99">
        <v>1164561.0</v>
      </c>
      <c r="G26" s="43"/>
      <c r="H26" s="43"/>
      <c r="I26" s="43"/>
      <c r="J26" s="43"/>
      <c r="K26" s="43"/>
      <c r="L26" s="43"/>
      <c r="M26" s="43"/>
      <c r="N26" s="43"/>
      <c r="O26" s="43"/>
      <c r="P26" s="43"/>
      <c r="Q26" s="43"/>
      <c r="R26" s="43"/>
      <c r="S26" s="43"/>
      <c r="T26" s="43"/>
      <c r="U26" s="43"/>
      <c r="V26" s="43"/>
      <c r="W26" s="43"/>
      <c r="X26" s="43"/>
      <c r="Y26" s="43"/>
      <c r="Z26" s="43"/>
    </row>
    <row r="27">
      <c r="A27" s="80">
        <v>18.0</v>
      </c>
      <c r="B27" s="96" t="s">
        <v>132</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8">
        <f t="shared" si="1"/>
        <v>5796403</v>
      </c>
      <c r="D28" s="99">
        <v>4972460.0</v>
      </c>
      <c r="E28" s="99">
        <v>409980.0</v>
      </c>
      <c r="F28" s="99">
        <v>413963.0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8">
        <f t="shared" si="1"/>
        <v>35187899</v>
      </c>
      <c r="D29" s="99">
        <v>3.3457363E7</v>
      </c>
      <c r="E29" s="99">
        <v>1360069.0</v>
      </c>
      <c r="F29" s="99">
        <v>370467.0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8">
        <f t="shared" si="1"/>
        <v>130889151</v>
      </c>
      <c r="D31" s="99">
        <v>9.4148505E7</v>
      </c>
      <c r="E31" s="99">
        <v>2.887533E7</v>
      </c>
      <c r="F31" s="99">
        <v>7865316.0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8">
        <f t="shared" si="1"/>
        <v>11186365</v>
      </c>
      <c r="D32" s="99">
        <v>3990930.0</v>
      </c>
      <c r="E32" s="99">
        <v>7195435.0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119</v>
      </c>
      <c r="B34" s="60" t="s">
        <v>139</v>
      </c>
      <c r="C34" s="98">
        <f t="shared" si="1"/>
        <v>69358524</v>
      </c>
      <c r="D34" s="99">
        <v>6.1272619E7</v>
      </c>
      <c r="E34" s="99">
        <v>6100201.0</v>
      </c>
      <c r="F34" s="99">
        <v>1985704.0</v>
      </c>
      <c r="G34" s="43"/>
      <c r="H34" s="43"/>
      <c r="I34" s="43"/>
      <c r="J34" s="43"/>
      <c r="K34" s="43"/>
      <c r="L34" s="43"/>
      <c r="M34" s="43"/>
      <c r="N34" s="43"/>
      <c r="O34" s="43"/>
      <c r="P34" s="43"/>
      <c r="Q34" s="43"/>
      <c r="R34" s="43"/>
      <c r="S34" s="43"/>
      <c r="T34" s="43"/>
      <c r="U34" s="43"/>
      <c r="V34" s="43"/>
      <c r="W34" s="43"/>
      <c r="X34" s="43"/>
      <c r="Y34" s="43"/>
      <c r="Z34" s="43"/>
    </row>
    <row r="35">
      <c r="A35" s="45" t="s">
        <v>48</v>
      </c>
      <c r="B35" s="60" t="s">
        <v>140</v>
      </c>
      <c r="C35" s="98">
        <f t="shared" si="1"/>
        <v>44411293</v>
      </c>
      <c r="D35" s="99">
        <v>4.3932721E7</v>
      </c>
      <c r="E35" s="99">
        <v>404033.0</v>
      </c>
      <c r="F35" s="99">
        <v>74539.0</v>
      </c>
      <c r="G35" s="43"/>
      <c r="H35" s="43"/>
      <c r="I35" s="43"/>
      <c r="J35" s="43"/>
      <c r="K35" s="43"/>
      <c r="L35" s="43"/>
      <c r="M35" s="43"/>
      <c r="N35" s="43"/>
      <c r="O35" s="43"/>
      <c r="P35" s="43"/>
      <c r="Q35" s="43"/>
      <c r="R35" s="43"/>
      <c r="S35" s="43"/>
      <c r="T35" s="43"/>
      <c r="U35" s="43"/>
      <c r="V35" s="43"/>
      <c r="W35" s="43"/>
      <c r="X35" s="43"/>
      <c r="Y35" s="43"/>
      <c r="Z35" s="43"/>
    </row>
    <row r="36">
      <c r="A36" s="45" t="s">
        <v>50</v>
      </c>
      <c r="B36" s="60" t="s">
        <v>141</v>
      </c>
      <c r="C36" s="98">
        <f t="shared" si="1"/>
        <v>55414987</v>
      </c>
      <c r="D36" s="99">
        <v>5.3370684E7</v>
      </c>
      <c r="E36" s="99">
        <v>1167246.0</v>
      </c>
      <c r="F36" s="99">
        <v>877057.0</v>
      </c>
      <c r="G36" s="43"/>
      <c r="H36" s="43"/>
      <c r="I36" s="43"/>
      <c r="J36" s="43"/>
      <c r="K36" s="43"/>
      <c r="L36" s="43"/>
      <c r="M36" s="43"/>
      <c r="N36" s="43"/>
      <c r="O36" s="43"/>
      <c r="P36" s="43"/>
      <c r="Q36" s="43"/>
      <c r="R36" s="43"/>
      <c r="S36" s="43"/>
      <c r="T36" s="43"/>
      <c r="U36" s="43"/>
      <c r="V36" s="43"/>
      <c r="W36" s="43"/>
      <c r="X36" s="43"/>
      <c r="Y36" s="43"/>
      <c r="Z36" s="43"/>
    </row>
    <row r="37">
      <c r="A37" s="45" t="s">
        <v>52</v>
      </c>
      <c r="B37" s="60" t="s">
        <v>142</v>
      </c>
      <c r="C37" s="98">
        <f t="shared" si="1"/>
        <v>27101379</v>
      </c>
      <c r="D37" s="99">
        <v>2.0592479E7</v>
      </c>
      <c r="E37" s="99">
        <v>4992207.0</v>
      </c>
      <c r="F37" s="99">
        <v>1516693.0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8">
        <f t="shared" si="1"/>
        <v>136484106</v>
      </c>
      <c r="D38" s="99">
        <v>1.22394552E8</v>
      </c>
      <c r="E38" s="99">
        <v>1.1869472E7</v>
      </c>
      <c r="F38" s="99">
        <v>2220082.0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4">
        <f t="shared" ref="C40:F40" si="2">sum(C3:C39)</f>
        <v>2758750001</v>
      </c>
      <c r="D40" s="104">
        <f t="shared" si="2"/>
        <v>2493507338</v>
      </c>
      <c r="E40" s="104">
        <f t="shared" si="2"/>
        <v>220299506</v>
      </c>
      <c r="F40" s="104">
        <f t="shared" si="2"/>
        <v>44943157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NORTHEASTERN UNIVERSITY</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145</v>
      </c>
      <c r="B2" s="45">
        <v>1.0</v>
      </c>
      <c r="C2" s="46" t="s">
        <v>146</v>
      </c>
      <c r="D2" s="111"/>
      <c r="E2" s="112">
        <v>4.2881E7</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3"/>
      <c r="E3" s="112">
        <v>3.27335E8</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1"/>
      <c r="E4" s="112">
        <v>2.10213E8</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3"/>
      <c r="E5" s="112">
        <v>1.46523E8</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1"/>
      <c r="E6" s="112">
        <v>2700000.0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3"/>
      <c r="E8" s="112">
        <v>1.3767E7</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1"/>
      <c r="E10" s="112">
        <v>2.7213E7</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2">
        <v>4.21549E9</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2">
        <v>1.287486E9</v>
      </c>
      <c r="E12" s="109">
        <f>D11-D12</f>
        <v>2928004000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3"/>
      <c r="E13" s="112">
        <v>7.21085084E8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3"/>
      <c r="E14" s="112">
        <v>1.406706916E9</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3"/>
      <c r="E17" s="112">
        <v>5.44966E8</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4"/>
      <c r="E18" s="115">
        <f>sum(E2:E17)</f>
        <v>6371394000</v>
      </c>
      <c r="F18" s="43"/>
      <c r="G18" s="43"/>
      <c r="H18" s="43"/>
      <c r="I18" s="43"/>
      <c r="J18" s="43"/>
      <c r="K18" s="43"/>
      <c r="L18" s="43"/>
      <c r="M18" s="43"/>
      <c r="N18" s="43"/>
      <c r="O18" s="43"/>
      <c r="P18" s="43"/>
      <c r="Q18" s="43"/>
      <c r="R18" s="43"/>
      <c r="S18" s="43"/>
      <c r="T18" s="43"/>
      <c r="U18" s="43"/>
      <c r="V18" s="43"/>
      <c r="W18" s="43"/>
      <c r="X18" s="43"/>
      <c r="Y18" s="43"/>
      <c r="Z18" s="43"/>
    </row>
    <row r="19">
      <c r="A19" s="44" t="s">
        <v>165</v>
      </c>
      <c r="B19" s="116">
        <v>17.0</v>
      </c>
      <c r="C19" s="117" t="s">
        <v>166</v>
      </c>
      <c r="D19" s="118"/>
      <c r="E19" s="112">
        <v>3.17586E8</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167</v>
      </c>
      <c r="D20" s="118"/>
      <c r="E20" s="112">
        <v>2.2317E7</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168</v>
      </c>
      <c r="D21" s="118"/>
      <c r="E21" s="112">
        <v>2.01979E8</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169</v>
      </c>
      <c r="D22" s="118"/>
      <c r="E22" s="112">
        <v>7.1519E8</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170</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171</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172</v>
      </c>
      <c r="D25" s="122"/>
      <c r="E25" s="119">
        <v>4.70335E8</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173</v>
      </c>
      <c r="D26" s="118"/>
      <c r="E26" s="119">
        <v>5.6422E7</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174</v>
      </c>
      <c r="D27" s="118"/>
      <c r="E27" s="119">
        <v>5.04961E8</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175</v>
      </c>
      <c r="D28" s="126"/>
      <c r="E28" s="127">
        <f>sum(E19:E27)</f>
        <v>2288790000</v>
      </c>
      <c r="F28" s="43"/>
      <c r="G28" s="43"/>
      <c r="H28" s="43"/>
      <c r="I28" s="43"/>
      <c r="J28" s="43"/>
      <c r="K28" s="43"/>
      <c r="L28" s="43"/>
      <c r="M28" s="43"/>
      <c r="N28" s="43"/>
      <c r="O28" s="43"/>
      <c r="P28" s="43"/>
      <c r="Q28" s="43"/>
      <c r="R28" s="43"/>
      <c r="S28" s="43"/>
      <c r="T28" s="43"/>
      <c r="U28" s="43"/>
      <c r="V28" s="43"/>
      <c r="W28" s="43"/>
      <c r="X28" s="43"/>
      <c r="Y28" s="43"/>
      <c r="Z28" s="43"/>
    </row>
    <row r="29">
      <c r="A29" s="65" t="s">
        <v>176</v>
      </c>
      <c r="B29" s="128"/>
      <c r="C29" s="129" t="s">
        <v>177</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178</v>
      </c>
      <c r="D30" s="118"/>
      <c r="E30" s="112">
        <v>2.676375E9</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179</v>
      </c>
      <c r="D31" s="118"/>
      <c r="E31" s="112">
        <v>1.406229E9</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180</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181</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182</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183</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184</v>
      </c>
      <c r="D36" s="132"/>
      <c r="E36" s="127">
        <f>sum(E30:E35)</f>
        <v>4082604000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185</v>
      </c>
      <c r="D37" s="136"/>
      <c r="E37" s="137">
        <f>E36+E28</f>
        <v>6371394000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NORTHEASTERN UNIVERSITY</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186</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187</v>
      </c>
      <c r="C3" s="145" t="s">
        <v>188</v>
      </c>
      <c r="D3" s="146">
        <f>'Expenses 2023'!C40</f>
        <v>2758750001</v>
      </c>
      <c r="E3" s="147"/>
      <c r="F3" s="43"/>
      <c r="G3" s="43"/>
      <c r="H3" s="43"/>
      <c r="I3" s="43"/>
      <c r="J3" s="43"/>
      <c r="K3" s="43"/>
      <c r="L3" s="43"/>
      <c r="M3" s="43"/>
      <c r="N3" s="43"/>
      <c r="O3" s="43"/>
      <c r="P3" s="43"/>
      <c r="Q3" s="43"/>
      <c r="R3" s="43"/>
      <c r="S3" s="43"/>
      <c r="T3" s="43"/>
      <c r="U3" s="43"/>
      <c r="V3" s="43"/>
      <c r="W3" s="43"/>
      <c r="X3" s="43"/>
      <c r="Y3" s="43"/>
    </row>
    <row r="4">
      <c r="A4" s="139"/>
      <c r="B4" s="49"/>
      <c r="C4" s="145" t="s">
        <v>189</v>
      </c>
      <c r="D4" s="146">
        <f>'Expenses 2023'!C31</f>
        <v>130889151</v>
      </c>
      <c r="E4" s="147"/>
      <c r="F4" s="43"/>
      <c r="G4" s="43"/>
      <c r="H4" s="43"/>
      <c r="I4" s="43"/>
      <c r="J4" s="43"/>
      <c r="K4" s="43"/>
      <c r="L4" s="43"/>
      <c r="M4" s="43"/>
      <c r="N4" s="43"/>
      <c r="O4" s="43"/>
      <c r="P4" s="43"/>
      <c r="Q4" s="43"/>
      <c r="R4" s="43"/>
      <c r="S4" s="43"/>
      <c r="T4" s="43"/>
      <c r="U4" s="43"/>
      <c r="V4" s="43"/>
      <c r="W4" s="43"/>
      <c r="X4" s="43"/>
      <c r="Y4" s="43"/>
    </row>
    <row r="5">
      <c r="A5" s="139"/>
      <c r="B5" s="49"/>
      <c r="C5" s="145" t="s">
        <v>190</v>
      </c>
      <c r="D5" s="146">
        <f>D3-D4</f>
        <v>2627860850</v>
      </c>
      <c r="E5" s="147"/>
      <c r="F5" s="43"/>
      <c r="G5" s="43"/>
      <c r="H5" s="43"/>
      <c r="I5" s="43"/>
      <c r="J5" s="43"/>
      <c r="K5" s="43"/>
      <c r="L5" s="43"/>
      <c r="M5" s="43"/>
      <c r="N5" s="43"/>
      <c r="O5" s="43"/>
      <c r="P5" s="43"/>
      <c r="Q5" s="43"/>
      <c r="R5" s="43"/>
      <c r="S5" s="43"/>
      <c r="T5" s="43"/>
      <c r="U5" s="43"/>
      <c r="V5" s="43"/>
      <c r="W5" s="43"/>
      <c r="X5" s="43"/>
      <c r="Y5" s="43"/>
    </row>
    <row r="6">
      <c r="A6" s="139"/>
      <c r="B6" s="49"/>
      <c r="C6" s="145" t="s">
        <v>191</v>
      </c>
      <c r="D6" s="146">
        <f>D5/12</f>
        <v>218988404.2</v>
      </c>
      <c r="E6" s="147"/>
      <c r="F6" s="43"/>
      <c r="G6" s="43"/>
      <c r="H6" s="43"/>
      <c r="I6" s="43"/>
      <c r="J6" s="43"/>
      <c r="K6" s="43"/>
      <c r="L6" s="43"/>
      <c r="M6" s="43"/>
      <c r="N6" s="43"/>
      <c r="O6" s="43"/>
      <c r="P6" s="43"/>
      <c r="Q6" s="43"/>
      <c r="R6" s="43"/>
      <c r="S6" s="43"/>
      <c r="T6" s="43"/>
      <c r="U6" s="43"/>
      <c r="V6" s="43"/>
      <c r="W6" s="43"/>
      <c r="X6" s="43"/>
      <c r="Y6" s="43"/>
    </row>
    <row r="7">
      <c r="A7" s="139"/>
      <c r="B7" s="49"/>
      <c r="C7" s="145" t="s">
        <v>192</v>
      </c>
      <c r="D7" s="75">
        <f>'Balance Sheet 2023'!E2+'Balance Sheet 2023'!E3</f>
        <v>370216000</v>
      </c>
      <c r="E7" s="147"/>
      <c r="F7" s="43"/>
      <c r="G7" s="43"/>
      <c r="H7" s="43"/>
      <c r="I7" s="43"/>
      <c r="J7" s="43"/>
      <c r="K7" s="43"/>
      <c r="L7" s="43"/>
      <c r="M7" s="43"/>
      <c r="N7" s="43"/>
      <c r="O7" s="43"/>
      <c r="P7" s="43"/>
      <c r="Q7" s="43"/>
      <c r="R7" s="43"/>
      <c r="S7" s="43"/>
      <c r="T7" s="43"/>
      <c r="U7" s="43"/>
      <c r="V7" s="43"/>
      <c r="W7" s="43"/>
      <c r="X7" s="43"/>
      <c r="Y7" s="43"/>
    </row>
    <row r="8">
      <c r="A8" s="139"/>
      <c r="B8" s="49"/>
      <c r="C8" s="148" t="s">
        <v>186</v>
      </c>
      <c r="D8" s="149">
        <f>D7/D6</f>
        <v>1.690573532</v>
      </c>
      <c r="E8" s="150" t="s">
        <v>193</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194</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195</v>
      </c>
      <c r="C11" s="145" t="s">
        <v>196</v>
      </c>
      <c r="D11" s="75">
        <f>'Balance Sheet 2023'!E30</f>
        <v>2676375000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197</v>
      </c>
      <c r="D12" s="75">
        <f>'Expenses 2023'!C40</f>
        <v>2758750001</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198</v>
      </c>
      <c r="D13" s="146">
        <f>D12/12</f>
        <v>229895833.4</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194</v>
      </c>
      <c r="D14" s="149">
        <f>D11/D13</f>
        <v>11.64168554</v>
      </c>
      <c r="E14" s="150" t="s">
        <v>193</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199</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200</v>
      </c>
      <c r="C17" s="145" t="s">
        <v>201</v>
      </c>
      <c r="D17" s="75">
        <f>sum('Balance Sheet 2023'!E13:E15)</f>
        <v>2127792000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197</v>
      </c>
      <c r="D18" s="75">
        <f>'Expenses 2023'!C40</f>
        <v>2758750001</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198</v>
      </c>
      <c r="D19" s="146">
        <f>D18/12</f>
        <v>229895833.4</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202</v>
      </c>
      <c r="D20" s="149">
        <f>D17/D19</f>
        <v>9.255461347</v>
      </c>
      <c r="E20" s="150" t="s">
        <v>193</v>
      </c>
      <c r="F20" s="43"/>
      <c r="G20" s="43"/>
      <c r="H20" s="43"/>
      <c r="I20" s="43"/>
      <c r="J20" s="43"/>
      <c r="K20" s="43"/>
      <c r="L20" s="43"/>
      <c r="M20" s="43"/>
      <c r="N20" s="43"/>
      <c r="O20" s="43"/>
      <c r="P20" s="43"/>
      <c r="Q20" s="43"/>
      <c r="R20" s="43"/>
      <c r="S20" s="43"/>
      <c r="T20" s="43"/>
      <c r="U20" s="43"/>
      <c r="V20" s="43"/>
      <c r="W20" s="43"/>
      <c r="X20" s="43"/>
      <c r="Y20" s="43"/>
    </row>
    <row r="21">
      <c r="A21" s="139"/>
      <c r="B21" s="49"/>
      <c r="C21" s="154" t="s">
        <v>203</v>
      </c>
      <c r="D21" s="155">
        <f>D20+D8</f>
        <v>10.94603488</v>
      </c>
      <c r="E21" s="156" t="s">
        <v>193</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204</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205</v>
      </c>
      <c r="C24" s="160"/>
      <c r="D24" s="161">
        <f>max('Revenues 2023'!E2:E7,'Revenues 2023'!F10:F15)</f>
        <v>2387741696</v>
      </c>
      <c r="E24" s="162" t="s">
        <v>206</v>
      </c>
      <c r="F24" s="43"/>
      <c r="G24" s="43"/>
      <c r="H24" s="43"/>
      <c r="I24" s="43"/>
      <c r="J24" s="43"/>
      <c r="K24" s="43"/>
      <c r="L24" s="43"/>
      <c r="M24" s="43"/>
      <c r="N24" s="43"/>
      <c r="O24" s="43"/>
      <c r="P24" s="43"/>
      <c r="Q24" s="43"/>
      <c r="R24" s="43"/>
      <c r="S24" s="43"/>
      <c r="T24" s="43"/>
      <c r="U24" s="43"/>
      <c r="V24" s="43"/>
      <c r="W24" s="43"/>
      <c r="X24" s="43"/>
      <c r="Y24" s="43"/>
    </row>
    <row r="25">
      <c r="A25" s="139"/>
      <c r="B25" s="49"/>
      <c r="C25" s="145" t="s">
        <v>207</v>
      </c>
      <c r="D25" s="146">
        <f>'Revenues 2023'!F44</f>
        <v>2982345642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204</v>
      </c>
      <c r="D26" s="163">
        <f>D24/D25</f>
        <v>0.8006254079</v>
      </c>
      <c r="E26" s="150" t="s">
        <v>208</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209</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210</v>
      </c>
      <c r="C29" s="145" t="s">
        <v>211</v>
      </c>
      <c r="D29" s="75">
        <f>SUM('Expenses 2023'!C7:C9)</f>
        <v>974474631</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212</v>
      </c>
      <c r="D30" s="75">
        <f>SUM('Expenses 2023'!C10:C12)</f>
        <v>219339960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213</v>
      </c>
      <c r="D31" s="75">
        <f>sum(D29:D30)</f>
        <v>1193814591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188</v>
      </c>
      <c r="D32" s="75">
        <f>'Expenses 2023'!C40</f>
        <v>2758750001</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214</v>
      </c>
      <c r="D33" s="163">
        <f>D31/D32</f>
        <v>0.4327375045</v>
      </c>
      <c r="E33" s="150" t="s">
        <v>215</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216</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217</v>
      </c>
      <c r="C36" s="145" t="s">
        <v>218</v>
      </c>
      <c r="D36" s="75">
        <f>SUM('Expenses 2023'!C10:C11)</f>
        <v>162493156</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211</v>
      </c>
      <c r="D37" s="75">
        <f>SUM('Expenses 2023'!C7:C9)</f>
        <v>974474631</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216</v>
      </c>
      <c r="D38" s="163">
        <f>D36/D37</f>
        <v>0.1667494985</v>
      </c>
      <c r="E38" s="150" t="s">
        <v>219</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220</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221</v>
      </c>
      <c r="C41" s="148" t="s">
        <v>247</v>
      </c>
      <c r="D41" s="75">
        <f>'Expenses 2023'!D40</f>
        <v>2493507338</v>
      </c>
      <c r="E41" s="165">
        <f t="shared" ref="E41:E44" si="1">D41/$D$44</f>
        <v>0.9038540415</v>
      </c>
      <c r="F41" s="43"/>
      <c r="G41" s="43"/>
      <c r="H41" s="43"/>
      <c r="I41" s="43"/>
      <c r="J41" s="43"/>
      <c r="K41" s="43"/>
      <c r="L41" s="43"/>
      <c r="M41" s="43"/>
      <c r="N41" s="43"/>
      <c r="O41" s="43"/>
      <c r="P41" s="43"/>
      <c r="Q41" s="43"/>
      <c r="R41" s="43"/>
      <c r="S41" s="43"/>
      <c r="T41" s="43"/>
      <c r="U41" s="43"/>
      <c r="V41" s="43"/>
      <c r="W41" s="43"/>
      <c r="X41" s="43"/>
      <c r="Y41" s="43"/>
    </row>
    <row r="42">
      <c r="A42" s="139"/>
      <c r="B42" s="49"/>
      <c r="C42" s="148" t="s">
        <v>223</v>
      </c>
      <c r="D42" s="146">
        <f>'Expenses 2023'!E40</f>
        <v>220299506</v>
      </c>
      <c r="E42" s="165">
        <f t="shared" si="1"/>
        <v>0.0798548277</v>
      </c>
      <c r="F42" s="43"/>
      <c r="G42" s="43"/>
      <c r="H42" s="43"/>
      <c r="I42" s="43"/>
      <c r="J42" s="43"/>
      <c r="K42" s="43"/>
      <c r="L42" s="43"/>
      <c r="M42" s="43"/>
      <c r="N42" s="43"/>
      <c r="O42" s="43"/>
      <c r="P42" s="43"/>
      <c r="Q42" s="43"/>
      <c r="R42" s="43"/>
      <c r="S42" s="43"/>
      <c r="T42" s="43"/>
      <c r="U42" s="43"/>
      <c r="V42" s="43"/>
      <c r="W42" s="43"/>
      <c r="X42" s="43"/>
      <c r="Y42" s="43"/>
    </row>
    <row r="43">
      <c r="A43" s="139"/>
      <c r="B43" s="49"/>
      <c r="C43" s="148" t="s">
        <v>224</v>
      </c>
      <c r="D43" s="146">
        <f>'Expenses 2023'!F40</f>
        <v>44943157</v>
      </c>
      <c r="E43" s="165">
        <f t="shared" si="1"/>
        <v>0.01629113076</v>
      </c>
      <c r="F43" s="43"/>
      <c r="G43" s="43"/>
      <c r="H43" s="43"/>
      <c r="I43" s="43"/>
      <c r="J43" s="43"/>
      <c r="K43" s="43"/>
      <c r="L43" s="43"/>
      <c r="M43" s="43"/>
      <c r="N43" s="43"/>
      <c r="O43" s="43"/>
      <c r="P43" s="43"/>
      <c r="Q43" s="43"/>
      <c r="R43" s="43"/>
      <c r="S43" s="43"/>
      <c r="T43" s="43"/>
      <c r="U43" s="43"/>
      <c r="V43" s="43"/>
      <c r="W43" s="43"/>
      <c r="X43" s="43"/>
      <c r="Y43" s="43"/>
    </row>
    <row r="44">
      <c r="A44" s="139"/>
      <c r="B44" s="49"/>
      <c r="C44" s="145" t="s">
        <v>188</v>
      </c>
      <c r="D44" s="146">
        <f>sum(D41:D43)</f>
        <v>2758750001</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225</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226</v>
      </c>
      <c r="C47" s="145" t="s">
        <v>227</v>
      </c>
      <c r="D47" s="146">
        <f>'Revenues 2023'!F9</f>
        <v>459259730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228</v>
      </c>
      <c r="D48" s="146">
        <f>'Expenses 2023'!F40</f>
        <v>44943157</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229</v>
      </c>
      <c r="D49" s="166">
        <f>if(D48=0, "$0",D47/D48)</f>
        <v>10.21867979</v>
      </c>
      <c r="E49" s="150" t="s">
        <v>230</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231</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232</v>
      </c>
      <c r="C52" s="145" t="s">
        <v>233</v>
      </c>
      <c r="D52" s="146">
        <f>sum('Balance Sheet 2023'!E2:E10)</f>
        <v>770632000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234</v>
      </c>
      <c r="D53" s="146">
        <f>sum('Balance Sheet 2023'!E19:E22)</f>
        <v>1257072000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235</v>
      </c>
      <c r="D54" s="168">
        <f>D52/D53</f>
        <v>0.6130372803</v>
      </c>
      <c r="E54" s="150" t="s">
        <v>236</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237</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238</v>
      </c>
      <c r="C57" s="145" t="s">
        <v>239</v>
      </c>
      <c r="D57" s="146">
        <f>sum('Balance Sheet 2023'!E25:E26)</f>
        <v>526757000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240</v>
      </c>
      <c r="D58" s="146">
        <f>'Balance Sheet 2023'!E18</f>
        <v>6371394000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241</v>
      </c>
      <c r="D59" s="169">
        <f>D57/D58</f>
        <v>0.08267531407</v>
      </c>
      <c r="E59" s="150" t="s">
        <v>242</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NORTHEASTERN UNIVERSITY</v>
      </c>
      <c r="B1" s="2" t="s">
        <v>248</v>
      </c>
      <c r="C1" s="139"/>
      <c r="D1" s="139"/>
      <c r="E1" s="139"/>
      <c r="F1" s="140"/>
      <c r="G1" s="140"/>
      <c r="H1" s="140"/>
      <c r="I1" s="43"/>
      <c r="J1" s="43"/>
      <c r="K1" s="43"/>
      <c r="L1" s="43"/>
      <c r="M1" s="43"/>
      <c r="N1" s="43"/>
      <c r="O1" s="43"/>
      <c r="P1" s="43"/>
      <c r="Q1" s="43"/>
      <c r="R1" s="43"/>
      <c r="S1" s="43"/>
      <c r="T1" s="43"/>
      <c r="U1" s="43"/>
      <c r="V1" s="43"/>
      <c r="W1" s="43"/>
      <c r="X1" s="43"/>
      <c r="Y1" s="43"/>
    </row>
    <row r="2">
      <c r="A2" s="141" t="s">
        <v>186</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187</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249</v>
      </c>
      <c r="E4" s="45" t="s">
        <v>250</v>
      </c>
      <c r="F4" s="45" t="s">
        <v>251</v>
      </c>
      <c r="G4" s="59" t="s">
        <v>252</v>
      </c>
      <c r="H4" s="59"/>
      <c r="I4" s="43"/>
      <c r="J4" s="43"/>
      <c r="K4" s="43"/>
      <c r="L4" s="43"/>
      <c r="M4" s="43"/>
      <c r="N4" s="43"/>
      <c r="O4" s="43"/>
      <c r="P4" s="43"/>
      <c r="Q4" s="43"/>
      <c r="R4" s="43"/>
      <c r="S4" s="43"/>
      <c r="T4" s="43"/>
      <c r="U4" s="43"/>
      <c r="V4" s="43"/>
      <c r="W4" s="43"/>
      <c r="X4" s="43"/>
      <c r="Y4" s="43"/>
    </row>
    <row r="5">
      <c r="A5" s="139"/>
      <c r="B5" s="49"/>
      <c r="C5" s="148" t="s">
        <v>186</v>
      </c>
      <c r="D5" s="177">
        <f>'Ratios 2021'!D8</f>
        <v>1.820429185</v>
      </c>
      <c r="E5" s="177">
        <f>'Ratios 2022'!D8</f>
        <v>1.994297567</v>
      </c>
      <c r="F5" s="177">
        <f>'Ratios 2023'!D8</f>
        <v>1.690573532</v>
      </c>
      <c r="G5" s="177">
        <f>average(D5:F5)</f>
        <v>1.835100095</v>
      </c>
      <c r="H5" s="150" t="s">
        <v>193</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194</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195</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249</v>
      </c>
      <c r="E9" s="45" t="s">
        <v>250</v>
      </c>
      <c r="F9" s="45" t="s">
        <v>251</v>
      </c>
      <c r="G9" s="59" t="s">
        <v>252</v>
      </c>
      <c r="H9" s="59"/>
      <c r="I9" s="43"/>
      <c r="J9" s="43"/>
      <c r="K9" s="43"/>
      <c r="L9" s="43"/>
      <c r="M9" s="43"/>
      <c r="N9" s="43"/>
      <c r="O9" s="43"/>
      <c r="P9" s="43"/>
      <c r="Q9" s="43"/>
      <c r="R9" s="43"/>
      <c r="S9" s="43"/>
      <c r="T9" s="43"/>
      <c r="U9" s="43"/>
      <c r="V9" s="43"/>
      <c r="W9" s="43"/>
      <c r="X9" s="43"/>
      <c r="Y9" s="43"/>
    </row>
    <row r="10">
      <c r="A10" s="139"/>
      <c r="B10" s="49"/>
      <c r="C10" s="148" t="s">
        <v>194</v>
      </c>
      <c r="D10" s="149">
        <f>'Ratios 2021'!D14</f>
        <v>13.16699215</v>
      </c>
      <c r="E10" s="149">
        <f>'Ratios 2022'!D14</f>
        <v>12.17544274</v>
      </c>
      <c r="F10" s="149">
        <f>'Ratios 2023'!D14</f>
        <v>11.64168554</v>
      </c>
      <c r="G10" s="177">
        <f>average(D10:F10)</f>
        <v>12.32804014</v>
      </c>
      <c r="H10" s="150" t="s">
        <v>193</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199</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200</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249</v>
      </c>
      <c r="E14" s="45" t="s">
        <v>250</v>
      </c>
      <c r="F14" s="45" t="s">
        <v>251</v>
      </c>
      <c r="G14" s="59" t="s">
        <v>252</v>
      </c>
      <c r="H14" s="59"/>
      <c r="I14" s="43"/>
      <c r="J14" s="43"/>
      <c r="K14" s="43"/>
      <c r="L14" s="43"/>
      <c r="M14" s="43"/>
      <c r="N14" s="43"/>
      <c r="O14" s="43"/>
      <c r="P14" s="43"/>
      <c r="Q14" s="43"/>
      <c r="R14" s="43"/>
      <c r="S14" s="43"/>
      <c r="T14" s="43"/>
      <c r="U14" s="43"/>
      <c r="V14" s="43"/>
      <c r="W14" s="43"/>
      <c r="X14" s="43"/>
      <c r="Y14" s="43"/>
    </row>
    <row r="15">
      <c r="A15" s="139"/>
      <c r="B15" s="49"/>
      <c r="C15" s="148" t="s">
        <v>202</v>
      </c>
      <c r="D15" s="180">
        <f>'Ratios 2021'!D20</f>
        <v>10.3670838</v>
      </c>
      <c r="E15" s="180">
        <f>'Ratios 2022'!D20</f>
        <v>10.03863318</v>
      </c>
      <c r="F15" s="180">
        <f>'Ratios 2023'!D20</f>
        <v>9.255461347</v>
      </c>
      <c r="G15" s="177">
        <f>average(D15:F15)</f>
        <v>9.887059444</v>
      </c>
      <c r="H15" s="150" t="s">
        <v>193</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204</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205</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249</v>
      </c>
      <c r="E19" s="45" t="s">
        <v>250</v>
      </c>
      <c r="F19" s="45" t="s">
        <v>251</v>
      </c>
      <c r="G19" s="59" t="s">
        <v>252</v>
      </c>
      <c r="H19" s="59"/>
      <c r="I19" s="43"/>
      <c r="J19" s="43"/>
      <c r="K19" s="43"/>
      <c r="L19" s="43"/>
      <c r="M19" s="43"/>
      <c r="N19" s="43"/>
      <c r="O19" s="43"/>
      <c r="P19" s="43"/>
      <c r="Q19" s="43"/>
      <c r="R19" s="43"/>
      <c r="S19" s="43"/>
      <c r="T19" s="43"/>
      <c r="U19" s="43"/>
      <c r="V19" s="43"/>
      <c r="W19" s="43"/>
      <c r="X19" s="43"/>
      <c r="Y19" s="43"/>
    </row>
    <row r="20">
      <c r="A20" s="139"/>
      <c r="B20" s="49"/>
      <c r="C20" s="148" t="s">
        <v>204</v>
      </c>
      <c r="D20" s="163">
        <f>'Ratios 2021'!D26</f>
        <v>0.8251991035</v>
      </c>
      <c r="E20" s="163">
        <f>'Ratios 2022'!D26</f>
        <v>0.8423311775</v>
      </c>
      <c r="F20" s="163">
        <f>'Ratios 2023'!D26</f>
        <v>0.8006254079</v>
      </c>
      <c r="G20" s="181">
        <f>average(D20:F20)</f>
        <v>0.822718563</v>
      </c>
      <c r="H20" s="150" t="s">
        <v>208</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209</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210</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249</v>
      </c>
      <c r="E24" s="45" t="s">
        <v>250</v>
      </c>
      <c r="F24" s="45" t="s">
        <v>251</v>
      </c>
      <c r="G24" s="59" t="s">
        <v>252</v>
      </c>
      <c r="H24" s="59"/>
      <c r="I24" s="43"/>
      <c r="J24" s="43"/>
      <c r="K24" s="43"/>
      <c r="L24" s="43"/>
      <c r="M24" s="43"/>
      <c r="N24" s="43"/>
      <c r="O24" s="43"/>
      <c r="P24" s="43"/>
      <c r="Q24" s="43"/>
      <c r="R24" s="43"/>
      <c r="S24" s="43"/>
      <c r="T24" s="43"/>
      <c r="U24" s="43"/>
      <c r="V24" s="43"/>
      <c r="W24" s="43"/>
      <c r="X24" s="43"/>
      <c r="Y24" s="43"/>
    </row>
    <row r="25">
      <c r="A25" s="139"/>
      <c r="B25" s="49"/>
      <c r="C25" s="148" t="s">
        <v>214</v>
      </c>
      <c r="D25" s="163">
        <f>'Ratios 2021'!D33</f>
        <v>0.4003832248</v>
      </c>
      <c r="E25" s="163">
        <f>'Ratios 2022'!D33</f>
        <v>0.4124853568</v>
      </c>
      <c r="F25" s="163">
        <f>'Ratios 2023'!D33</f>
        <v>0.4327375045</v>
      </c>
      <c r="G25" s="181">
        <f>average(D25:F25)</f>
        <v>0.4152020287</v>
      </c>
      <c r="H25" s="150" t="s">
        <v>215</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216</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217</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249</v>
      </c>
      <c r="E29" s="45" t="s">
        <v>250</v>
      </c>
      <c r="F29" s="45" t="s">
        <v>251</v>
      </c>
      <c r="G29" s="59" t="s">
        <v>252</v>
      </c>
      <c r="H29" s="59"/>
      <c r="I29" s="43"/>
      <c r="J29" s="43"/>
      <c r="K29" s="43"/>
      <c r="L29" s="43"/>
      <c r="M29" s="43"/>
      <c r="N29" s="43"/>
      <c r="O29" s="43"/>
      <c r="P29" s="43"/>
      <c r="Q29" s="43"/>
      <c r="R29" s="43"/>
      <c r="S29" s="43"/>
      <c r="T29" s="43"/>
      <c r="U29" s="43"/>
      <c r="V29" s="43"/>
      <c r="W29" s="43"/>
      <c r="X29" s="43"/>
      <c r="Y29" s="43"/>
    </row>
    <row r="30">
      <c r="A30" s="139"/>
      <c r="B30" s="49"/>
      <c r="C30" s="148" t="s">
        <v>216</v>
      </c>
      <c r="D30" s="163">
        <f>'Ratios 2021'!D38</f>
        <v>0.1674788813</v>
      </c>
      <c r="E30" s="163">
        <f>'Ratios 2022'!D38</f>
        <v>0.1602274345</v>
      </c>
      <c r="F30" s="163">
        <f>'Ratios 2023'!D38</f>
        <v>0.1667494985</v>
      </c>
      <c r="G30" s="181">
        <f>average(D30:F30)</f>
        <v>0.1648186048</v>
      </c>
      <c r="H30" s="150" t="s">
        <v>219</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220</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221</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249</v>
      </c>
      <c r="E34" s="45" t="s">
        <v>250</v>
      </c>
      <c r="F34" s="45" t="s">
        <v>251</v>
      </c>
      <c r="G34" s="59" t="s">
        <v>252</v>
      </c>
      <c r="H34" s="59"/>
      <c r="I34" s="43"/>
      <c r="J34" s="43"/>
      <c r="K34" s="43"/>
      <c r="L34" s="43"/>
      <c r="M34" s="43"/>
      <c r="N34" s="43"/>
      <c r="O34" s="43"/>
      <c r="P34" s="43"/>
      <c r="Q34" s="43"/>
      <c r="R34" s="43"/>
      <c r="S34" s="43"/>
      <c r="T34" s="43"/>
      <c r="U34" s="43"/>
      <c r="V34" s="43"/>
      <c r="W34" s="43"/>
      <c r="X34" s="43"/>
      <c r="Y34" s="43"/>
    </row>
    <row r="35">
      <c r="A35" s="139"/>
      <c r="B35" s="49"/>
      <c r="C35" s="148" t="s">
        <v>253</v>
      </c>
      <c r="D35" s="163">
        <f>'Ratios 2021'!E41</f>
        <v>0.9195226678</v>
      </c>
      <c r="E35" s="163">
        <f>'Ratios 2022'!E41</f>
        <v>0.8997189634</v>
      </c>
      <c r="F35" s="163">
        <f>'Ratios 2023'!E41</f>
        <v>0.9038540415</v>
      </c>
      <c r="G35" s="181">
        <f t="shared" ref="G35:G37" si="1">average(D35:F35)</f>
        <v>0.9076985576</v>
      </c>
      <c r="H35" s="181"/>
      <c r="I35" s="43"/>
      <c r="J35" s="43"/>
      <c r="K35" s="43"/>
      <c r="L35" s="43"/>
      <c r="M35" s="43"/>
      <c r="N35" s="43"/>
      <c r="O35" s="43"/>
      <c r="P35" s="43"/>
      <c r="Q35" s="43"/>
      <c r="R35" s="43"/>
      <c r="S35" s="43"/>
      <c r="T35" s="43"/>
      <c r="U35" s="43"/>
      <c r="V35" s="43"/>
      <c r="W35" s="43"/>
      <c r="X35" s="43"/>
      <c r="Y35" s="43"/>
    </row>
    <row r="36">
      <c r="A36" s="139"/>
      <c r="B36" s="52"/>
      <c r="C36" s="148" t="s">
        <v>223</v>
      </c>
      <c r="D36" s="163">
        <f>'Ratios 2021'!E42</f>
        <v>0.06602778984</v>
      </c>
      <c r="E36" s="163">
        <f>'Ratios 2022'!E42</f>
        <v>0.08362699046</v>
      </c>
      <c r="F36" s="163">
        <f>'Ratios 2023'!E42</f>
        <v>0.0798548277</v>
      </c>
      <c r="G36" s="181">
        <f t="shared" si="1"/>
        <v>0.07650320267</v>
      </c>
      <c r="H36" s="181"/>
      <c r="I36" s="43"/>
      <c r="J36" s="43"/>
      <c r="K36" s="43"/>
      <c r="L36" s="43"/>
      <c r="M36" s="43"/>
      <c r="N36" s="43"/>
      <c r="O36" s="43"/>
      <c r="P36" s="43"/>
      <c r="Q36" s="43"/>
      <c r="R36" s="43"/>
      <c r="S36" s="43"/>
      <c r="T36" s="43"/>
      <c r="U36" s="43"/>
      <c r="V36" s="43"/>
      <c r="W36" s="43"/>
      <c r="X36" s="43"/>
      <c r="Y36" s="43"/>
    </row>
    <row r="37">
      <c r="A37" s="139"/>
      <c r="B37" s="182"/>
      <c r="C37" s="148" t="s">
        <v>224</v>
      </c>
      <c r="D37" s="163">
        <f>'Ratios 2021'!E43</f>
        <v>0.0144495424</v>
      </c>
      <c r="E37" s="163">
        <f>'Ratios 2022'!E43</f>
        <v>0.01665404617</v>
      </c>
      <c r="F37" s="163">
        <f>'Ratios 2023'!E43</f>
        <v>0.01629113076</v>
      </c>
      <c r="G37" s="181">
        <f t="shared" si="1"/>
        <v>0.01579823978</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225</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226</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249</v>
      </c>
      <c r="E41" s="45" t="s">
        <v>250</v>
      </c>
      <c r="F41" s="45" t="s">
        <v>251</v>
      </c>
      <c r="G41" s="59" t="s">
        <v>252</v>
      </c>
      <c r="H41" s="59"/>
      <c r="I41" s="43"/>
      <c r="J41" s="43"/>
      <c r="K41" s="43"/>
      <c r="L41" s="43"/>
      <c r="M41" s="43"/>
      <c r="N41" s="43"/>
      <c r="O41" s="43"/>
      <c r="P41" s="43"/>
      <c r="Q41" s="43"/>
      <c r="R41" s="43"/>
      <c r="S41" s="43"/>
      <c r="T41" s="43"/>
      <c r="U41" s="43"/>
      <c r="V41" s="43"/>
      <c r="W41" s="43"/>
      <c r="X41" s="43"/>
      <c r="Y41" s="43"/>
    </row>
    <row r="42">
      <c r="A42" s="139"/>
      <c r="B42" s="49"/>
      <c r="C42" s="148" t="s">
        <v>229</v>
      </c>
      <c r="D42" s="166">
        <f>'Ratios 2021'!D49</f>
        <v>8.834284438</v>
      </c>
      <c r="E42" s="166">
        <f>'Ratios 2022'!D49</f>
        <v>8.299553692</v>
      </c>
      <c r="F42" s="166">
        <f>'Ratios 2023'!D49</f>
        <v>10.21867979</v>
      </c>
      <c r="G42" s="183">
        <f>average(D42:F42)</f>
        <v>9.117505972</v>
      </c>
      <c r="H42" s="150" t="s">
        <v>230</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231</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232</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249</v>
      </c>
      <c r="E46" s="45" t="s">
        <v>250</v>
      </c>
      <c r="F46" s="45" t="s">
        <v>251</v>
      </c>
      <c r="G46" s="59" t="s">
        <v>252</v>
      </c>
      <c r="H46" s="59"/>
      <c r="I46" s="43"/>
      <c r="J46" s="43"/>
      <c r="K46" s="43"/>
      <c r="L46" s="43"/>
      <c r="M46" s="43"/>
      <c r="N46" s="43"/>
      <c r="O46" s="43"/>
      <c r="P46" s="43"/>
      <c r="Q46" s="43"/>
      <c r="R46" s="43"/>
      <c r="S46" s="43"/>
      <c r="T46" s="43"/>
      <c r="U46" s="43"/>
      <c r="V46" s="43"/>
      <c r="W46" s="43"/>
      <c r="X46" s="43"/>
      <c r="Y46" s="43"/>
    </row>
    <row r="47">
      <c r="A47" s="139"/>
      <c r="B47" s="49"/>
      <c r="C47" s="148" t="s">
        <v>235</v>
      </c>
      <c r="D47" s="149">
        <f>'Ratios 2021'!D54</f>
        <v>0.696732666</v>
      </c>
      <c r="E47" s="149">
        <f>'Ratios 2022'!D54</f>
        <v>0.6230413387</v>
      </c>
      <c r="F47" s="149">
        <f>'Ratios 2023'!D54</f>
        <v>0.6130372803</v>
      </c>
      <c r="G47" s="177">
        <f>average(D47:F47)</f>
        <v>0.6442704283</v>
      </c>
      <c r="H47" s="150" t="s">
        <v>236</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237</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238</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249</v>
      </c>
      <c r="E51" s="45" t="s">
        <v>250</v>
      </c>
      <c r="F51" s="45" t="s">
        <v>251</v>
      </c>
      <c r="G51" s="59" t="s">
        <v>252</v>
      </c>
      <c r="H51" s="59"/>
      <c r="I51" s="43"/>
      <c r="J51" s="43"/>
      <c r="K51" s="43"/>
      <c r="L51" s="43"/>
      <c r="M51" s="43"/>
      <c r="N51" s="43"/>
      <c r="O51" s="43"/>
      <c r="P51" s="43"/>
      <c r="Q51" s="43"/>
      <c r="R51" s="43"/>
      <c r="S51" s="43"/>
      <c r="T51" s="43"/>
      <c r="U51" s="43"/>
      <c r="V51" s="43"/>
      <c r="W51" s="43"/>
      <c r="X51" s="43"/>
      <c r="Y51" s="43"/>
    </row>
    <row r="52">
      <c r="A52" s="139"/>
      <c r="B52" s="49"/>
      <c r="C52" s="148" t="s">
        <v>241</v>
      </c>
      <c r="D52" s="184">
        <f>'Ratios 2021'!D59</f>
        <v>0.09432400622</v>
      </c>
      <c r="E52" s="184">
        <f>'Ratios 2022'!D59</f>
        <v>0.09048537929</v>
      </c>
      <c r="F52" s="184">
        <f>'Ratios 2023'!D59</f>
        <v>0.08267531407</v>
      </c>
      <c r="G52" s="185">
        <f>average(D52:F52)</f>
        <v>0.08916156653</v>
      </c>
      <c r="H52" s="150" t="s">
        <v>242</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NORTHEASTERN UNIVERSITY</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NORTHEASTERN UNIVERSITY</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189926.0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1.5562313E8</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1.1823787E8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1.6712828E7</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274050926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1.975007568E9</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3076678.0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2867690.0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1980951936</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1.5403308E7</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97.0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924781.0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1.0726725E7</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3724942.0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7001783</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7001783</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82</v>
      </c>
      <c r="D26" s="50">
        <v>3.30770685E8</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2.25612931E8</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105157754</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105157754</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87620.0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164425.0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-76805</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99</v>
      </c>
      <c r="D39" s="74"/>
      <c r="E39" s="48">
        <v>470.0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100</v>
      </c>
      <c r="D40" s="74"/>
      <c r="E40" s="48">
        <v>29117.0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101</v>
      </c>
      <c r="D41" s="74"/>
      <c r="E41" s="48">
        <v>9927590.0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102</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9957177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103</v>
      </c>
      <c r="D44" s="88"/>
      <c r="E44" s="88"/>
      <c r="F44" s="89">
        <f>sum(F16:F43)+F9</f>
        <v>2393370957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NORTHEASTERN UNIVERSITY</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80">
        <v>1.0</v>
      </c>
      <c r="B3" s="96" t="s">
        <v>108</v>
      </c>
      <c r="C3" s="98">
        <f t="shared" ref="C3:C39" si="1">sum(D3:F3)</f>
        <v>29936593</v>
      </c>
      <c r="D3" s="99">
        <v>2.9936593E7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109</v>
      </c>
      <c r="C4" s="98">
        <f t="shared" si="1"/>
        <v>485865509</v>
      </c>
      <c r="D4" s="99">
        <v>4.85865509E8</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110</v>
      </c>
      <c r="C5" s="98">
        <f t="shared" si="1"/>
        <v>715995</v>
      </c>
      <c r="D5" s="99">
        <v>715995.0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111</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112</v>
      </c>
      <c r="C7" s="98">
        <f t="shared" si="1"/>
        <v>12031280</v>
      </c>
      <c r="D7" s="99">
        <v>3133931.0</v>
      </c>
      <c r="E7" s="99">
        <v>7690945.0</v>
      </c>
      <c r="F7" s="99">
        <v>1206404.0</v>
      </c>
      <c r="G7" s="43"/>
      <c r="H7" s="43"/>
      <c r="I7" s="43"/>
      <c r="J7" s="43"/>
      <c r="K7" s="43"/>
      <c r="L7" s="43"/>
      <c r="M7" s="43"/>
      <c r="N7" s="43"/>
      <c r="O7" s="43"/>
      <c r="P7" s="43"/>
      <c r="Q7" s="43"/>
      <c r="R7" s="43"/>
      <c r="S7" s="43"/>
      <c r="T7" s="43"/>
      <c r="U7" s="43"/>
      <c r="V7" s="43"/>
      <c r="W7" s="43"/>
      <c r="X7" s="43"/>
      <c r="Y7" s="43"/>
      <c r="Z7" s="43"/>
    </row>
    <row r="8">
      <c r="A8" s="80">
        <v>6.0</v>
      </c>
      <c r="B8" s="96" t="s">
        <v>113</v>
      </c>
      <c r="C8" s="98">
        <f t="shared" si="1"/>
        <v>1633776</v>
      </c>
      <c r="D8" s="99">
        <v>1633776.0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114</v>
      </c>
      <c r="C9" s="98">
        <f t="shared" si="1"/>
        <v>687787247</v>
      </c>
      <c r="D9" s="99">
        <v>6.34538289E8</v>
      </c>
      <c r="E9" s="99">
        <v>3.9270858E7</v>
      </c>
      <c r="F9" s="99">
        <v>1.39781E7</v>
      </c>
      <c r="G9" s="43"/>
      <c r="H9" s="43"/>
      <c r="I9" s="43"/>
      <c r="J9" s="43"/>
      <c r="K9" s="43"/>
      <c r="L9" s="43"/>
      <c r="M9" s="43"/>
      <c r="N9" s="43"/>
      <c r="O9" s="43"/>
      <c r="P9" s="43"/>
      <c r="Q9" s="43"/>
      <c r="R9" s="43"/>
      <c r="S9" s="43"/>
      <c r="T9" s="43"/>
      <c r="U9" s="43"/>
      <c r="V9" s="43"/>
      <c r="W9" s="43"/>
      <c r="X9" s="43"/>
      <c r="Y9" s="43"/>
      <c r="Z9" s="43"/>
    </row>
    <row r="10">
      <c r="A10" s="80">
        <v>8.0</v>
      </c>
      <c r="B10" s="96" t="s">
        <v>115</v>
      </c>
      <c r="C10" s="98">
        <f t="shared" si="1"/>
        <v>40926532</v>
      </c>
      <c r="D10" s="99">
        <v>3.730058E7</v>
      </c>
      <c r="E10" s="99">
        <v>2740006.0</v>
      </c>
      <c r="F10" s="99">
        <v>885946.0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8">
        <f t="shared" si="1"/>
        <v>76551915</v>
      </c>
      <c r="D11" s="99">
        <v>6.9769674E7</v>
      </c>
      <c r="E11" s="99">
        <v>6101055.0</v>
      </c>
      <c r="F11" s="99">
        <v>681186.0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8">
        <f t="shared" si="1"/>
        <v>40640092</v>
      </c>
      <c r="D12" s="99">
        <v>3.7039517E7</v>
      </c>
      <c r="E12" s="99">
        <v>2720829.0</v>
      </c>
      <c r="F12" s="99">
        <v>879746.0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8">
        <f t="shared" si="1"/>
        <v>633377</v>
      </c>
      <c r="D14" s="99">
        <v>633377.0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8">
        <f t="shared" si="1"/>
        <v>8611559</v>
      </c>
      <c r="D15" s="99">
        <v>1010622.0</v>
      </c>
      <c r="E15" s="99">
        <v>7600937.0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8">
        <f t="shared" si="1"/>
        <v>559573</v>
      </c>
      <c r="D16" s="99">
        <v>73.0</v>
      </c>
      <c r="E16" s="99">
        <v>559500.0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8">
        <f t="shared" si="1"/>
        <v>529995</v>
      </c>
      <c r="D17" s="99">
        <v>410000.0</v>
      </c>
      <c r="E17" s="99">
        <v>119995.0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8">
        <f t="shared" si="1"/>
        <v>3232299</v>
      </c>
      <c r="D19" s="99">
        <v>0.0</v>
      </c>
      <c r="E19" s="99">
        <v>3232299.0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8">
        <f t="shared" si="1"/>
        <v>20676499</v>
      </c>
      <c r="D20" s="99">
        <v>2.0651853E7</v>
      </c>
      <c r="E20" s="99">
        <v>10356.0</v>
      </c>
      <c r="F20" s="99">
        <v>14290.0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8">
        <f t="shared" si="1"/>
        <v>15041704</v>
      </c>
      <c r="D21" s="99">
        <v>8776804.0</v>
      </c>
      <c r="E21" s="99">
        <v>6241904.0</v>
      </c>
      <c r="F21" s="99">
        <v>22996.0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8">
        <f t="shared" si="1"/>
        <v>51126305</v>
      </c>
      <c r="D22" s="99">
        <v>4.6028647E7</v>
      </c>
      <c r="E22" s="99">
        <v>2786991.0</v>
      </c>
      <c r="F22" s="99">
        <v>2310667.0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8">
        <f t="shared" si="1"/>
        <v>75988337</v>
      </c>
      <c r="D23" s="99">
        <v>5.0699418E7</v>
      </c>
      <c r="E23" s="99">
        <v>2.5288919E7</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265645</v>
      </c>
      <c r="D24" s="99">
        <v>265645.0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8">
        <f t="shared" si="1"/>
        <v>159792909</v>
      </c>
      <c r="D25" s="99">
        <v>1.55719123E8</v>
      </c>
      <c r="E25" s="99">
        <v>3471124.0</v>
      </c>
      <c r="F25" s="99">
        <v>602662.0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8">
        <f t="shared" si="1"/>
        <v>27621040</v>
      </c>
      <c r="D26" s="99">
        <v>2.6436095E7</v>
      </c>
      <c r="E26" s="99">
        <v>855996.0</v>
      </c>
      <c r="F26" s="99">
        <v>328949.0</v>
      </c>
      <c r="G26" s="43"/>
      <c r="H26" s="43"/>
      <c r="I26" s="43"/>
      <c r="J26" s="43"/>
      <c r="K26" s="43"/>
      <c r="L26" s="43"/>
      <c r="M26" s="43"/>
      <c r="N26" s="43"/>
      <c r="O26" s="43"/>
      <c r="P26" s="43"/>
      <c r="Q26" s="43"/>
      <c r="R26" s="43"/>
      <c r="S26" s="43"/>
      <c r="T26" s="43"/>
      <c r="U26" s="43"/>
      <c r="V26" s="43"/>
      <c r="W26" s="43"/>
      <c r="X26" s="43"/>
      <c r="Y26" s="43"/>
      <c r="Z26" s="43"/>
    </row>
    <row r="27">
      <c r="A27" s="80">
        <v>18.0</v>
      </c>
      <c r="B27" s="96" t="s">
        <v>132</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8">
        <f t="shared" si="1"/>
        <v>2556339</v>
      </c>
      <c r="D28" s="99">
        <v>2235733.0</v>
      </c>
      <c r="E28" s="99">
        <v>200261.0</v>
      </c>
      <c r="F28" s="99">
        <v>120345.0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8">
        <f t="shared" si="1"/>
        <v>34423752</v>
      </c>
      <c r="D29" s="99">
        <v>3.2923576E7</v>
      </c>
      <c r="E29" s="99">
        <v>1106373.0</v>
      </c>
      <c r="F29" s="99">
        <v>393803.0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8">
        <f t="shared" si="1"/>
        <v>93594026</v>
      </c>
      <c r="D31" s="99">
        <v>7.431155E7</v>
      </c>
      <c r="E31" s="99">
        <v>1.4220736E7</v>
      </c>
      <c r="F31" s="99">
        <v>5061740.0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8">
        <f t="shared" si="1"/>
        <v>5284596</v>
      </c>
      <c r="D32" s="99">
        <v>2671779.0</v>
      </c>
      <c r="E32" s="99">
        <v>2612817.0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119</v>
      </c>
      <c r="B34" s="102" t="s">
        <v>139</v>
      </c>
      <c r="C34" s="98">
        <f t="shared" si="1"/>
        <v>64305387</v>
      </c>
      <c r="D34" s="99">
        <v>5.8023535E7</v>
      </c>
      <c r="E34" s="99">
        <v>5587447.0</v>
      </c>
      <c r="F34" s="99">
        <v>694405.0</v>
      </c>
      <c r="G34" s="43"/>
      <c r="H34" s="43"/>
      <c r="I34" s="43"/>
      <c r="J34" s="43"/>
      <c r="K34" s="43"/>
      <c r="L34" s="43"/>
      <c r="M34" s="43"/>
      <c r="N34" s="43"/>
      <c r="O34" s="43"/>
      <c r="P34" s="43"/>
      <c r="Q34" s="43"/>
      <c r="R34" s="43"/>
      <c r="S34" s="43"/>
      <c r="T34" s="43"/>
      <c r="U34" s="43"/>
      <c r="V34" s="43"/>
      <c r="W34" s="43"/>
      <c r="X34" s="43"/>
      <c r="Y34" s="43"/>
      <c r="Z34" s="43"/>
    </row>
    <row r="35">
      <c r="A35" s="45" t="s">
        <v>48</v>
      </c>
      <c r="B35" s="103" t="s">
        <v>140</v>
      </c>
      <c r="C35" s="98">
        <f t="shared" si="1"/>
        <v>21814356</v>
      </c>
      <c r="D35" s="99">
        <v>2.1244251E7</v>
      </c>
      <c r="E35" s="99">
        <v>483219.0</v>
      </c>
      <c r="F35" s="99">
        <v>86886.0</v>
      </c>
      <c r="G35" s="43"/>
      <c r="H35" s="43"/>
      <c r="I35" s="43"/>
      <c r="J35" s="43"/>
      <c r="K35" s="43"/>
      <c r="L35" s="43"/>
      <c r="M35" s="43"/>
      <c r="N35" s="43"/>
      <c r="O35" s="43"/>
      <c r="P35" s="43"/>
      <c r="Q35" s="43"/>
      <c r="R35" s="43"/>
      <c r="S35" s="43"/>
      <c r="T35" s="43"/>
      <c r="U35" s="43"/>
      <c r="V35" s="43"/>
      <c r="W35" s="43"/>
      <c r="X35" s="43"/>
      <c r="Y35" s="43"/>
      <c r="Z35" s="43"/>
    </row>
    <row r="36">
      <c r="A36" s="45" t="s">
        <v>50</v>
      </c>
      <c r="B36" s="103" t="s">
        <v>141</v>
      </c>
      <c r="C36" s="98">
        <f t="shared" si="1"/>
        <v>36691942</v>
      </c>
      <c r="D36" s="99">
        <v>3.5769291E7</v>
      </c>
      <c r="E36" s="99">
        <v>441582.0</v>
      </c>
      <c r="F36" s="99">
        <v>481069.0</v>
      </c>
      <c r="G36" s="43"/>
      <c r="H36" s="43"/>
      <c r="I36" s="43"/>
      <c r="J36" s="43"/>
      <c r="K36" s="43"/>
      <c r="L36" s="43"/>
      <c r="M36" s="43"/>
      <c r="N36" s="43"/>
      <c r="O36" s="43"/>
      <c r="P36" s="43"/>
      <c r="Q36" s="43"/>
      <c r="R36" s="43"/>
      <c r="S36" s="43"/>
      <c r="T36" s="43"/>
      <c r="U36" s="43"/>
      <c r="V36" s="43"/>
      <c r="W36" s="43"/>
      <c r="X36" s="43"/>
      <c r="Y36" s="43"/>
      <c r="Z36" s="43"/>
    </row>
    <row r="37">
      <c r="A37" s="45" t="s">
        <v>52</v>
      </c>
      <c r="B37" s="103" t="s">
        <v>142</v>
      </c>
      <c r="C37" s="98">
        <f t="shared" si="1"/>
        <v>21086837</v>
      </c>
      <c r="D37" s="99">
        <v>1.6313532E7</v>
      </c>
      <c r="E37" s="99">
        <v>4487511.0</v>
      </c>
      <c r="F37" s="99">
        <v>285794.0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8">
        <f t="shared" si="1"/>
        <v>126944854</v>
      </c>
      <c r="D38" s="99">
        <v>1.2003711E8</v>
      </c>
      <c r="E38" s="99">
        <v>3921439.0</v>
      </c>
      <c r="F38" s="99">
        <v>2986305.0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4">
        <f t="shared" ref="C40:F40" si="2">sum(C3:C39)</f>
        <v>2146870270</v>
      </c>
      <c r="D40" s="104">
        <f t="shared" si="2"/>
        <v>1974095878</v>
      </c>
      <c r="E40" s="104">
        <f t="shared" si="2"/>
        <v>141753099</v>
      </c>
      <c r="F40" s="104">
        <f t="shared" si="2"/>
        <v>31021293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NORTHEASTERN UNIVERSITY</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145</v>
      </c>
      <c r="B2" s="45">
        <v>1.0</v>
      </c>
      <c r="C2" s="46" t="s">
        <v>146</v>
      </c>
      <c r="D2" s="111"/>
      <c r="E2" s="112">
        <v>4.1991E7</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3"/>
      <c r="E3" s="112">
        <v>2.69496E8</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1"/>
      <c r="E4" s="112">
        <v>2.36262E8</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3"/>
      <c r="E5" s="112">
        <v>1.51006E8</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1"/>
      <c r="E6" s="112">
        <v>2700000.0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3"/>
      <c r="E8" s="112">
        <v>1.5077E7</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1"/>
      <c r="E10" s="112">
        <v>1.2265E7</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2">
        <v>3.554275E9</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2">
        <v>1.070892E9</v>
      </c>
      <c r="E12" s="109">
        <f>D11-D12</f>
        <v>2483383000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3"/>
      <c r="E13" s="112">
        <v>7.54921E8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3"/>
      <c r="E14" s="112">
        <v>1.099811E9</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3"/>
      <c r="E17" s="112">
        <v>3.89366E8</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4"/>
      <c r="E18" s="115">
        <f>sum(E2:E17)</f>
        <v>5456278000</v>
      </c>
      <c r="F18" s="43"/>
      <c r="G18" s="43"/>
      <c r="H18" s="43"/>
      <c r="I18" s="43"/>
      <c r="J18" s="43"/>
      <c r="K18" s="43"/>
      <c r="L18" s="43"/>
      <c r="M18" s="43"/>
      <c r="N18" s="43"/>
      <c r="O18" s="43"/>
      <c r="P18" s="43"/>
      <c r="Q18" s="43"/>
      <c r="R18" s="43"/>
      <c r="S18" s="43"/>
      <c r="T18" s="43"/>
      <c r="U18" s="43"/>
      <c r="V18" s="43"/>
      <c r="W18" s="43"/>
      <c r="X18" s="43"/>
      <c r="Y18" s="43"/>
      <c r="Z18" s="43"/>
    </row>
    <row r="19">
      <c r="A19" s="44" t="s">
        <v>165</v>
      </c>
      <c r="B19" s="116">
        <v>17.0</v>
      </c>
      <c r="C19" s="117" t="s">
        <v>166</v>
      </c>
      <c r="D19" s="118"/>
      <c r="E19" s="112">
        <v>2.54393E8</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167</v>
      </c>
      <c r="D20" s="118"/>
      <c r="E20" s="112">
        <v>1.5304E7</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168</v>
      </c>
      <c r="D21" s="118"/>
      <c r="E21" s="112">
        <v>2.27604E8</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169</v>
      </c>
      <c r="D22" s="118"/>
      <c r="E22" s="112">
        <v>5.4872E8</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170</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171</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172</v>
      </c>
      <c r="D25" s="122"/>
      <c r="E25" s="119">
        <v>4.8542E8</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173</v>
      </c>
      <c r="D26" s="118"/>
      <c r="E26" s="119">
        <v>2.9238E7</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174</v>
      </c>
      <c r="D27" s="118"/>
      <c r="E27" s="119">
        <v>4.24345E8</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175</v>
      </c>
      <c r="D28" s="126"/>
      <c r="E28" s="127">
        <f>sum(E19:E27)</f>
        <v>1985024000</v>
      </c>
      <c r="F28" s="43"/>
      <c r="G28" s="43"/>
      <c r="H28" s="43"/>
      <c r="I28" s="43"/>
      <c r="J28" s="43"/>
      <c r="K28" s="43"/>
      <c r="L28" s="43"/>
      <c r="M28" s="43"/>
      <c r="N28" s="43"/>
      <c r="O28" s="43"/>
      <c r="P28" s="43"/>
      <c r="Q28" s="43"/>
      <c r="R28" s="43"/>
      <c r="S28" s="43"/>
      <c r="T28" s="43"/>
      <c r="U28" s="43"/>
      <c r="V28" s="43"/>
      <c r="W28" s="43"/>
      <c r="X28" s="43"/>
      <c r="Y28" s="43"/>
      <c r="Z28" s="43"/>
    </row>
    <row r="29">
      <c r="A29" s="65" t="s">
        <v>176</v>
      </c>
      <c r="B29" s="128"/>
      <c r="C29" s="129" t="s">
        <v>177</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178</v>
      </c>
      <c r="D30" s="118"/>
      <c r="E30" s="112">
        <v>2.355652E9</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179</v>
      </c>
      <c r="D31" s="118"/>
      <c r="E31" s="112">
        <v>1.115602E9</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180</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181</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182</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183</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184</v>
      </c>
      <c r="D36" s="132"/>
      <c r="E36" s="127">
        <f>sum(E30:E35)</f>
        <v>3471254000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185</v>
      </c>
      <c r="D37" s="136"/>
      <c r="E37" s="137">
        <f>E36+E28</f>
        <v>5456278000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NORTHEASTERN UNIVERSITY</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186</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187</v>
      </c>
      <c r="C3" s="145" t="s">
        <v>188</v>
      </c>
      <c r="D3" s="146">
        <f>'Expenses 2021'!C40</f>
        <v>2146870270</v>
      </c>
      <c r="E3" s="147"/>
      <c r="F3" s="43"/>
      <c r="G3" s="43"/>
      <c r="H3" s="43"/>
      <c r="I3" s="43"/>
      <c r="J3" s="43"/>
      <c r="K3" s="43"/>
      <c r="L3" s="43"/>
      <c r="M3" s="43"/>
      <c r="N3" s="43"/>
      <c r="O3" s="43"/>
      <c r="P3" s="43"/>
      <c r="Q3" s="43"/>
      <c r="R3" s="43"/>
      <c r="S3" s="43"/>
      <c r="T3" s="43"/>
      <c r="U3" s="43"/>
      <c r="V3" s="43"/>
      <c r="W3" s="43"/>
      <c r="X3" s="43"/>
      <c r="Y3" s="43"/>
    </row>
    <row r="4">
      <c r="A4" s="139"/>
      <c r="B4" s="49"/>
      <c r="C4" s="145" t="s">
        <v>189</v>
      </c>
      <c r="D4" s="146">
        <f>'Expenses 2021'!C31</f>
        <v>93594026</v>
      </c>
      <c r="E4" s="147"/>
      <c r="F4" s="43"/>
      <c r="G4" s="43"/>
      <c r="H4" s="43"/>
      <c r="I4" s="43"/>
      <c r="J4" s="43"/>
      <c r="K4" s="43"/>
      <c r="L4" s="43"/>
      <c r="M4" s="43"/>
      <c r="N4" s="43"/>
      <c r="O4" s="43"/>
      <c r="P4" s="43"/>
      <c r="Q4" s="43"/>
      <c r="R4" s="43"/>
      <c r="S4" s="43"/>
      <c r="T4" s="43"/>
      <c r="U4" s="43"/>
      <c r="V4" s="43"/>
      <c r="W4" s="43"/>
      <c r="X4" s="43"/>
      <c r="Y4" s="43"/>
    </row>
    <row r="5">
      <c r="A5" s="139"/>
      <c r="B5" s="49"/>
      <c r="C5" s="145" t="s">
        <v>190</v>
      </c>
      <c r="D5" s="146">
        <f>D3-D4</f>
        <v>2053276244</v>
      </c>
      <c r="E5" s="147"/>
      <c r="F5" s="43"/>
      <c r="G5" s="43"/>
      <c r="H5" s="43"/>
      <c r="I5" s="43"/>
      <c r="J5" s="43"/>
      <c r="K5" s="43"/>
      <c r="L5" s="43"/>
      <c r="M5" s="43"/>
      <c r="N5" s="43"/>
      <c r="O5" s="43"/>
      <c r="P5" s="43"/>
      <c r="Q5" s="43"/>
      <c r="R5" s="43"/>
      <c r="S5" s="43"/>
      <c r="T5" s="43"/>
      <c r="U5" s="43"/>
      <c r="V5" s="43"/>
      <c r="W5" s="43"/>
      <c r="X5" s="43"/>
      <c r="Y5" s="43"/>
    </row>
    <row r="6">
      <c r="A6" s="139"/>
      <c r="B6" s="49"/>
      <c r="C6" s="145" t="s">
        <v>191</v>
      </c>
      <c r="D6" s="146">
        <f>D5/12</f>
        <v>171106353.7</v>
      </c>
      <c r="E6" s="147"/>
      <c r="F6" s="43"/>
      <c r="G6" s="43"/>
      <c r="H6" s="43"/>
      <c r="I6" s="43"/>
      <c r="J6" s="43"/>
      <c r="K6" s="43"/>
      <c r="L6" s="43"/>
      <c r="M6" s="43"/>
      <c r="N6" s="43"/>
      <c r="O6" s="43"/>
      <c r="P6" s="43"/>
      <c r="Q6" s="43"/>
      <c r="R6" s="43"/>
      <c r="S6" s="43"/>
      <c r="T6" s="43"/>
      <c r="U6" s="43"/>
      <c r="V6" s="43"/>
      <c r="W6" s="43"/>
      <c r="X6" s="43"/>
      <c r="Y6" s="43"/>
    </row>
    <row r="7">
      <c r="A7" s="139"/>
      <c r="B7" s="49"/>
      <c r="C7" s="145" t="s">
        <v>192</v>
      </c>
      <c r="D7" s="75">
        <f>'Balance Sheet 2021'!E2+'Balance Sheet 2021'!E3</f>
        <v>311487000</v>
      </c>
      <c r="E7" s="147"/>
      <c r="F7" s="43"/>
      <c r="G7" s="43"/>
      <c r="H7" s="43"/>
      <c r="I7" s="43"/>
      <c r="J7" s="43"/>
      <c r="K7" s="43"/>
      <c r="L7" s="43"/>
      <c r="M7" s="43"/>
      <c r="N7" s="43"/>
      <c r="O7" s="43"/>
      <c r="P7" s="43"/>
      <c r="Q7" s="43"/>
      <c r="R7" s="43"/>
      <c r="S7" s="43"/>
      <c r="T7" s="43"/>
      <c r="U7" s="43"/>
      <c r="V7" s="43"/>
      <c r="W7" s="43"/>
      <c r="X7" s="43"/>
      <c r="Y7" s="43"/>
    </row>
    <row r="8">
      <c r="A8" s="139"/>
      <c r="B8" s="49"/>
      <c r="C8" s="148" t="s">
        <v>186</v>
      </c>
      <c r="D8" s="149">
        <f>D7/D6</f>
        <v>1.820429185</v>
      </c>
      <c r="E8" s="150" t="s">
        <v>193</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194</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195</v>
      </c>
      <c r="C11" s="145" t="s">
        <v>196</v>
      </c>
      <c r="D11" s="75">
        <f>'Balance Sheet 2021'!E30</f>
        <v>2355652000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197</v>
      </c>
      <c r="D12" s="75">
        <f>'Expenses 2021'!C40</f>
        <v>2146870270</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198</v>
      </c>
      <c r="D13" s="146">
        <f>D12/12</f>
        <v>178905855.8</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194</v>
      </c>
      <c r="D14" s="149">
        <f>D11/D13</f>
        <v>13.16699215</v>
      </c>
      <c r="E14" s="150" t="s">
        <v>193</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199</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200</v>
      </c>
      <c r="C17" s="145" t="s">
        <v>201</v>
      </c>
      <c r="D17" s="75">
        <f>sum('Balance Sheet 2021'!E13:E15)</f>
        <v>1854732000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197</v>
      </c>
      <c r="D18" s="75">
        <f>'Expenses 2021'!C40</f>
        <v>2146870270</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198</v>
      </c>
      <c r="D19" s="146">
        <f>D18/12</f>
        <v>178905855.8</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202</v>
      </c>
      <c r="D20" s="149">
        <f>D17/D19</f>
        <v>10.3670838</v>
      </c>
      <c r="E20" s="150" t="s">
        <v>193</v>
      </c>
      <c r="F20" s="43"/>
      <c r="G20" s="43"/>
      <c r="H20" s="43"/>
      <c r="I20" s="43"/>
      <c r="J20" s="43"/>
      <c r="K20" s="43"/>
      <c r="L20" s="43"/>
      <c r="M20" s="43"/>
      <c r="N20" s="43"/>
      <c r="O20" s="43"/>
      <c r="P20" s="43"/>
      <c r="Q20" s="43"/>
      <c r="R20" s="43"/>
      <c r="S20" s="43"/>
      <c r="T20" s="43"/>
      <c r="U20" s="43"/>
      <c r="V20" s="43"/>
      <c r="W20" s="43"/>
      <c r="X20" s="43"/>
      <c r="Y20" s="43"/>
    </row>
    <row r="21">
      <c r="A21" s="139"/>
      <c r="B21" s="49"/>
      <c r="C21" s="154" t="s">
        <v>203</v>
      </c>
      <c r="D21" s="155">
        <f>D20+D8</f>
        <v>12.18751299</v>
      </c>
      <c r="E21" s="156" t="s">
        <v>193</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204</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205</v>
      </c>
      <c r="C24" s="160"/>
      <c r="D24" s="161">
        <f>max('Revenues 2021'!E2:E7,'Revenues 2021'!F10:F15)</f>
        <v>1975007568</v>
      </c>
      <c r="E24" s="162" t="s">
        <v>206</v>
      </c>
      <c r="F24" s="43"/>
      <c r="G24" s="43"/>
      <c r="H24" s="43"/>
      <c r="I24" s="43"/>
      <c r="J24" s="43"/>
      <c r="K24" s="43"/>
      <c r="L24" s="43"/>
      <c r="M24" s="43"/>
      <c r="N24" s="43"/>
      <c r="O24" s="43"/>
      <c r="P24" s="43"/>
      <c r="Q24" s="43"/>
      <c r="R24" s="43"/>
      <c r="S24" s="43"/>
      <c r="T24" s="43"/>
      <c r="U24" s="43"/>
      <c r="V24" s="43"/>
      <c r="W24" s="43"/>
      <c r="X24" s="43"/>
      <c r="Y24" s="43"/>
    </row>
    <row r="25">
      <c r="A25" s="139"/>
      <c r="B25" s="49"/>
      <c r="C25" s="145" t="s">
        <v>207</v>
      </c>
      <c r="D25" s="146">
        <f>'Revenues 2021'!F44</f>
        <v>2393370957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204</v>
      </c>
      <c r="D26" s="163">
        <f>D24/D25</f>
        <v>0.8251991035</v>
      </c>
      <c r="E26" s="150" t="s">
        <v>208</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209</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210</v>
      </c>
      <c r="C29" s="145" t="s">
        <v>211</v>
      </c>
      <c r="D29" s="75">
        <f>SUM('Expenses 2021'!C7:C9)</f>
        <v>701452303</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212</v>
      </c>
      <c r="D30" s="75">
        <f>SUM('Expenses 2021'!C10:C12)</f>
        <v>158118539</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213</v>
      </c>
      <c r="D31" s="75">
        <f>sum(D29:D30)</f>
        <v>859570842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188</v>
      </c>
      <c r="D32" s="75">
        <f>'Expenses 2021'!C40</f>
        <v>2146870270</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214</v>
      </c>
      <c r="D33" s="163">
        <f>D31/D32</f>
        <v>0.4003832248</v>
      </c>
      <c r="E33" s="150" t="s">
        <v>215</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216</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217</v>
      </c>
      <c r="C36" s="145" t="s">
        <v>218</v>
      </c>
      <c r="D36" s="75">
        <f>SUM('Expenses 2021'!C10:C11)</f>
        <v>117478447</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211</v>
      </c>
      <c r="D37" s="75">
        <f>SUM('Expenses 2021'!C7:C9)</f>
        <v>701452303</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216</v>
      </c>
      <c r="D38" s="163">
        <f>D36/D37</f>
        <v>0.1674788813</v>
      </c>
      <c r="E38" s="150" t="s">
        <v>219</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220</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221</v>
      </c>
      <c r="C41" s="148" t="s">
        <v>222</v>
      </c>
      <c r="D41" s="75">
        <f>'Expenses 2021'!D40</f>
        <v>1974095878</v>
      </c>
      <c r="E41" s="165">
        <f t="shared" ref="E41:E44" si="1">D41/$D$44</f>
        <v>0.9195226678</v>
      </c>
      <c r="F41" s="43"/>
      <c r="G41" s="43"/>
      <c r="H41" s="43"/>
      <c r="I41" s="43"/>
      <c r="J41" s="43"/>
      <c r="K41" s="43"/>
      <c r="L41" s="43"/>
      <c r="M41" s="43"/>
      <c r="N41" s="43"/>
      <c r="O41" s="43"/>
      <c r="P41" s="43"/>
      <c r="Q41" s="43"/>
      <c r="R41" s="43"/>
      <c r="S41" s="43"/>
      <c r="T41" s="43"/>
      <c r="U41" s="43"/>
      <c r="V41" s="43"/>
      <c r="W41" s="43"/>
      <c r="X41" s="43"/>
      <c r="Y41" s="43"/>
    </row>
    <row r="42">
      <c r="A42" s="139"/>
      <c r="B42" s="49"/>
      <c r="C42" s="148" t="s">
        <v>223</v>
      </c>
      <c r="D42" s="146">
        <f>'Expenses 2021'!E40</f>
        <v>141753099</v>
      </c>
      <c r="E42" s="165">
        <f t="shared" si="1"/>
        <v>0.06602778984</v>
      </c>
      <c r="F42" s="43"/>
      <c r="G42" s="43"/>
      <c r="H42" s="43"/>
      <c r="I42" s="43"/>
      <c r="J42" s="43"/>
      <c r="K42" s="43"/>
      <c r="L42" s="43"/>
      <c r="M42" s="43"/>
      <c r="N42" s="43"/>
      <c r="O42" s="43"/>
      <c r="P42" s="43"/>
      <c r="Q42" s="43"/>
      <c r="R42" s="43"/>
      <c r="S42" s="43"/>
      <c r="T42" s="43"/>
      <c r="U42" s="43"/>
      <c r="V42" s="43"/>
      <c r="W42" s="43"/>
      <c r="X42" s="43"/>
      <c r="Y42" s="43"/>
    </row>
    <row r="43">
      <c r="A43" s="139"/>
      <c r="B43" s="49"/>
      <c r="C43" s="148" t="s">
        <v>224</v>
      </c>
      <c r="D43" s="146">
        <f>'Expenses 2021'!F40</f>
        <v>31021293</v>
      </c>
      <c r="E43" s="165">
        <f t="shared" si="1"/>
        <v>0.0144495424</v>
      </c>
      <c r="F43" s="43"/>
      <c r="G43" s="43"/>
      <c r="H43" s="43"/>
      <c r="I43" s="43"/>
      <c r="J43" s="43"/>
      <c r="K43" s="43"/>
      <c r="L43" s="43"/>
      <c r="M43" s="43"/>
      <c r="N43" s="43"/>
      <c r="O43" s="43"/>
      <c r="P43" s="43"/>
      <c r="Q43" s="43"/>
      <c r="R43" s="43"/>
      <c r="S43" s="43"/>
      <c r="T43" s="43"/>
      <c r="U43" s="43"/>
      <c r="V43" s="43"/>
      <c r="W43" s="43"/>
      <c r="X43" s="43"/>
      <c r="Y43" s="43"/>
    </row>
    <row r="44">
      <c r="A44" s="139"/>
      <c r="B44" s="49"/>
      <c r="C44" s="145" t="s">
        <v>188</v>
      </c>
      <c r="D44" s="146">
        <f>sum(D41:D43)</f>
        <v>2146870270</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225</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226</v>
      </c>
      <c r="C47" s="145" t="s">
        <v>227</v>
      </c>
      <c r="D47" s="146">
        <f>'Revenues 2021'!F9</f>
        <v>274050926</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228</v>
      </c>
      <c r="D48" s="146">
        <f>'Expenses 2021'!F40</f>
        <v>31021293</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229</v>
      </c>
      <c r="D49" s="166">
        <f>if(D48=0, "$0",D47/D48)</f>
        <v>8.834284438</v>
      </c>
      <c r="E49" s="150" t="s">
        <v>230</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231</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232</v>
      </c>
      <c r="C52" s="145" t="s">
        <v>233</v>
      </c>
      <c r="D52" s="146">
        <f>sum('Balance Sheet 2021'!E2:E10)</f>
        <v>728797000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234</v>
      </c>
      <c r="D53" s="146">
        <f>sum('Balance Sheet 2021'!E19:E22)</f>
        <v>1046021000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235</v>
      </c>
      <c r="D54" s="168">
        <f>D52/D53</f>
        <v>0.696732666</v>
      </c>
      <c r="E54" s="150" t="s">
        <v>236</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237</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238</v>
      </c>
      <c r="C57" s="145" t="s">
        <v>239</v>
      </c>
      <c r="D57" s="146">
        <f>sum('Balance Sheet 2021'!E25:E26)</f>
        <v>514658000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240</v>
      </c>
      <c r="D58" s="146">
        <f>'Balance Sheet 2021'!E18</f>
        <v>5456278000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241</v>
      </c>
      <c r="D59" s="169">
        <f>D57/D58</f>
        <v>0.09432400622</v>
      </c>
      <c r="E59" s="150" t="s">
        <v>242</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NORTHEASTERN UNIVERSITY</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154580.0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2.34195328E8</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1.05748672E8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2.8079061E7</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340098580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2.178459636E9</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3038230.0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2998637.0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2184496503</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4.1409865E7</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13403.0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390615.0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1.3379725E7</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4658059.0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8721666</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8721666</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243</v>
      </c>
      <c r="D26" s="50">
        <v>7.19267061E8</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7.12730925E8</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6536136</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6536136</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267608.0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182687.0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84921</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99</v>
      </c>
      <c r="D39" s="74"/>
      <c r="E39" s="48">
        <v>455066.0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100</v>
      </c>
      <c r="D40" s="74"/>
      <c r="E40" s="48">
        <v>46425.0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101</v>
      </c>
      <c r="D41" s="74"/>
      <c r="E41" s="48">
        <v>3973822.0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4475313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103</v>
      </c>
      <c r="D44" s="88"/>
      <c r="E44" s="88"/>
      <c r="F44" s="89">
        <f>sum(F16:F43)+F9</f>
        <v>2586227002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NORTHEASTERN UNIVERSITY</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80">
        <v>1.0</v>
      </c>
      <c r="B3" s="96" t="s">
        <v>108</v>
      </c>
      <c r="C3" s="98">
        <f t="shared" ref="C3:C39" si="1">sum(D3:F3)</f>
        <v>43051339</v>
      </c>
      <c r="D3" s="99">
        <v>4.3051339E7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109</v>
      </c>
      <c r="C4" s="98">
        <f t="shared" si="1"/>
        <v>504607293</v>
      </c>
      <c r="D4" s="99">
        <v>5.04607293E8</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110</v>
      </c>
      <c r="C5" s="98">
        <f t="shared" si="1"/>
        <v>1293635</v>
      </c>
      <c r="D5" s="99">
        <v>1293635.0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111</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112</v>
      </c>
      <c r="C7" s="98">
        <f t="shared" si="1"/>
        <v>12342621</v>
      </c>
      <c r="D7" s="99">
        <v>3572178.0</v>
      </c>
      <c r="E7" s="99">
        <v>7479350.0</v>
      </c>
      <c r="F7" s="99">
        <v>1291093.0</v>
      </c>
      <c r="G7" s="43"/>
      <c r="H7" s="43"/>
      <c r="I7" s="43"/>
      <c r="J7" s="43"/>
      <c r="K7" s="43"/>
      <c r="L7" s="43"/>
      <c r="M7" s="43"/>
      <c r="N7" s="43"/>
      <c r="O7" s="43"/>
      <c r="P7" s="43"/>
      <c r="Q7" s="43"/>
      <c r="R7" s="43"/>
      <c r="S7" s="43"/>
      <c r="T7" s="43"/>
      <c r="U7" s="43"/>
      <c r="V7" s="43"/>
      <c r="W7" s="43"/>
      <c r="X7" s="43"/>
      <c r="Y7" s="43"/>
      <c r="Z7" s="43"/>
    </row>
    <row r="8">
      <c r="A8" s="80">
        <v>6.0</v>
      </c>
      <c r="B8" s="96" t="s">
        <v>113</v>
      </c>
      <c r="C8" s="98">
        <f t="shared" si="1"/>
        <v>2028073</v>
      </c>
      <c r="D8" s="99">
        <v>2028073.0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114</v>
      </c>
      <c r="C9" s="98">
        <f t="shared" si="1"/>
        <v>818588708</v>
      </c>
      <c r="D9" s="99">
        <v>7.44252507E8</v>
      </c>
      <c r="E9" s="99">
        <v>5.7372745E7</v>
      </c>
      <c r="F9" s="99">
        <v>1.6963456E7</v>
      </c>
      <c r="G9" s="43"/>
      <c r="H9" s="43"/>
      <c r="I9" s="43"/>
      <c r="J9" s="43"/>
      <c r="K9" s="43"/>
      <c r="L9" s="43"/>
      <c r="M9" s="43"/>
      <c r="N9" s="43"/>
      <c r="O9" s="43"/>
      <c r="P9" s="43"/>
      <c r="Q9" s="43"/>
      <c r="R9" s="43"/>
      <c r="S9" s="43"/>
      <c r="T9" s="43"/>
      <c r="U9" s="43"/>
      <c r="V9" s="43"/>
      <c r="W9" s="43"/>
      <c r="X9" s="43"/>
      <c r="Y9" s="43"/>
      <c r="Z9" s="43"/>
    </row>
    <row r="10">
      <c r="A10" s="80">
        <v>8.0</v>
      </c>
      <c r="B10" s="96" t="s">
        <v>115</v>
      </c>
      <c r="C10" s="98">
        <f t="shared" si="1"/>
        <v>45445245</v>
      </c>
      <c r="D10" s="99">
        <v>4.0912669E7</v>
      </c>
      <c r="E10" s="99">
        <v>3536457.0</v>
      </c>
      <c r="F10" s="99">
        <v>996119.0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8">
        <f t="shared" si="1"/>
        <v>88017703</v>
      </c>
      <c r="D11" s="99">
        <v>7.9234406E7</v>
      </c>
      <c r="E11" s="99">
        <v>7839780.0</v>
      </c>
      <c r="F11" s="99">
        <v>943517.0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8">
        <f t="shared" si="1"/>
        <v>48514103</v>
      </c>
      <c r="D12" s="99">
        <v>4.367293E7</v>
      </c>
      <c r="E12" s="99">
        <v>3777799.0</v>
      </c>
      <c r="F12" s="99">
        <v>1063374.0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8">
        <f t="shared" si="1"/>
        <v>859699</v>
      </c>
      <c r="D14" s="99">
        <v>859699.0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8">
        <f t="shared" si="1"/>
        <v>8725251</v>
      </c>
      <c r="D15" s="99">
        <v>494623.0</v>
      </c>
      <c r="E15" s="99">
        <v>8230628.0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8">
        <f t="shared" si="1"/>
        <v>1296398</v>
      </c>
      <c r="D16" s="99">
        <v>0.0</v>
      </c>
      <c r="E16" s="99">
        <v>1296398.0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8">
        <f t="shared" si="1"/>
        <v>1194510</v>
      </c>
      <c r="D17" s="99">
        <v>1190149.0</v>
      </c>
      <c r="E17" s="99">
        <v>4361.0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8">
        <f t="shared" si="1"/>
        <v>3603162</v>
      </c>
      <c r="D19" s="99">
        <v>0.0</v>
      </c>
      <c r="E19" s="99">
        <v>3603162.0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8">
        <f t="shared" si="1"/>
        <v>23239130</v>
      </c>
      <c r="D20" s="99">
        <v>2.3219699E7</v>
      </c>
      <c r="E20" s="99">
        <v>9656.0</v>
      </c>
      <c r="F20" s="99">
        <v>9775.0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8">
        <f t="shared" si="1"/>
        <v>27043687</v>
      </c>
      <c r="D21" s="99">
        <v>2.0611261E7</v>
      </c>
      <c r="E21" s="99">
        <v>6417544.0</v>
      </c>
      <c r="F21" s="99">
        <v>14882.0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8">
        <f t="shared" si="1"/>
        <v>62347798</v>
      </c>
      <c r="D22" s="99">
        <v>5.3928524E7</v>
      </c>
      <c r="E22" s="99">
        <v>6026259.0</v>
      </c>
      <c r="F22" s="99">
        <v>2393015.0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8">
        <f t="shared" si="1"/>
        <v>84535474</v>
      </c>
      <c r="D23" s="99">
        <v>5.3730747E7</v>
      </c>
      <c r="E23" s="99">
        <v>3.0804727E7</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68749</v>
      </c>
      <c r="D24" s="99">
        <v>68449.0</v>
      </c>
      <c r="E24" s="99">
        <v>300.0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8">
        <f t="shared" si="1"/>
        <v>148583918</v>
      </c>
      <c r="D25" s="99">
        <v>1.40102234E8</v>
      </c>
      <c r="E25" s="99">
        <v>7860030.0</v>
      </c>
      <c r="F25" s="99">
        <v>621654.0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8">
        <f t="shared" si="1"/>
        <v>53136639</v>
      </c>
      <c r="D26" s="99">
        <v>5.0116396E7</v>
      </c>
      <c r="E26" s="99">
        <v>1892868.0</v>
      </c>
      <c r="F26" s="99">
        <v>1127375.0</v>
      </c>
      <c r="G26" s="43"/>
      <c r="H26" s="43"/>
      <c r="I26" s="43"/>
      <c r="J26" s="43"/>
      <c r="K26" s="43"/>
      <c r="L26" s="43"/>
      <c r="M26" s="43"/>
      <c r="N26" s="43"/>
      <c r="O26" s="43"/>
      <c r="P26" s="43"/>
      <c r="Q26" s="43"/>
      <c r="R26" s="43"/>
      <c r="S26" s="43"/>
      <c r="T26" s="43"/>
      <c r="U26" s="43"/>
      <c r="V26" s="43"/>
      <c r="W26" s="43"/>
      <c r="X26" s="43"/>
      <c r="Y26" s="43"/>
      <c r="Z26" s="43"/>
    </row>
    <row r="27">
      <c r="A27" s="80">
        <v>18.0</v>
      </c>
      <c r="B27" s="96" t="s">
        <v>132</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8">
        <f t="shared" si="1"/>
        <v>4942372</v>
      </c>
      <c r="D28" s="99">
        <v>4200339.0</v>
      </c>
      <c r="E28" s="99">
        <v>480993.0</v>
      </c>
      <c r="F28" s="99">
        <v>261040.0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8">
        <f t="shared" si="1"/>
        <v>40586928</v>
      </c>
      <c r="D29" s="99">
        <v>3.8380946E7</v>
      </c>
      <c r="E29" s="99">
        <v>1702579.0</v>
      </c>
      <c r="F29" s="99">
        <v>503403.0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8">
        <f t="shared" si="1"/>
        <v>120052117</v>
      </c>
      <c r="D31" s="99">
        <v>9.834287E7</v>
      </c>
      <c r="E31" s="99">
        <v>1.6755216E7</v>
      </c>
      <c r="F31" s="99">
        <v>4954031.0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8">
        <f t="shared" si="1"/>
        <v>13243531</v>
      </c>
      <c r="D32" s="99">
        <v>6668699.0</v>
      </c>
      <c r="E32" s="99">
        <v>6574832.0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119</v>
      </c>
      <c r="B34" s="60" t="s">
        <v>139</v>
      </c>
      <c r="C34" s="98">
        <f t="shared" si="1"/>
        <v>78280269</v>
      </c>
      <c r="D34" s="99">
        <v>6.9942733E7</v>
      </c>
      <c r="E34" s="99">
        <v>7408501.0</v>
      </c>
      <c r="F34" s="99">
        <v>929035.0</v>
      </c>
      <c r="G34" s="43"/>
      <c r="H34" s="43"/>
      <c r="I34" s="43"/>
      <c r="J34" s="43"/>
      <c r="K34" s="43"/>
      <c r="L34" s="43"/>
      <c r="M34" s="43"/>
      <c r="N34" s="43"/>
      <c r="O34" s="43"/>
      <c r="P34" s="43"/>
      <c r="Q34" s="43"/>
      <c r="R34" s="43"/>
      <c r="S34" s="43"/>
      <c r="T34" s="43"/>
      <c r="U34" s="43"/>
      <c r="V34" s="43"/>
      <c r="W34" s="43"/>
      <c r="X34" s="43"/>
      <c r="Y34" s="43"/>
      <c r="Z34" s="43"/>
    </row>
    <row r="35">
      <c r="A35" s="45" t="s">
        <v>48</v>
      </c>
      <c r="B35" s="60" t="s">
        <v>140</v>
      </c>
      <c r="C35" s="98">
        <f t="shared" si="1"/>
        <v>33036953</v>
      </c>
      <c r="D35" s="99">
        <v>3.2315994E7</v>
      </c>
      <c r="E35" s="99">
        <v>636481.0</v>
      </c>
      <c r="F35" s="99">
        <v>84478.0</v>
      </c>
      <c r="G35" s="43"/>
      <c r="H35" s="43"/>
      <c r="I35" s="43"/>
      <c r="J35" s="43"/>
      <c r="K35" s="43"/>
      <c r="L35" s="43"/>
      <c r="M35" s="43"/>
      <c r="N35" s="43"/>
      <c r="O35" s="43"/>
      <c r="P35" s="43"/>
      <c r="Q35" s="43"/>
      <c r="R35" s="43"/>
      <c r="S35" s="43"/>
      <c r="T35" s="43"/>
      <c r="U35" s="43"/>
      <c r="V35" s="43"/>
      <c r="W35" s="43"/>
      <c r="X35" s="43"/>
      <c r="Y35" s="43"/>
      <c r="Z35" s="43"/>
    </row>
    <row r="36">
      <c r="A36" s="45" t="s">
        <v>50</v>
      </c>
      <c r="B36" s="60" t="s">
        <v>244</v>
      </c>
      <c r="C36" s="98">
        <f t="shared" si="1"/>
        <v>37212314</v>
      </c>
      <c r="D36" s="99">
        <v>3.4813698E7</v>
      </c>
      <c r="E36" s="99">
        <v>1596071.0</v>
      </c>
      <c r="F36" s="99">
        <v>802545.0</v>
      </c>
      <c r="G36" s="43"/>
      <c r="H36" s="43"/>
      <c r="I36" s="43"/>
      <c r="J36" s="43"/>
      <c r="K36" s="43"/>
      <c r="L36" s="43"/>
      <c r="M36" s="43"/>
      <c r="N36" s="43"/>
      <c r="O36" s="43"/>
      <c r="P36" s="43"/>
      <c r="Q36" s="43"/>
      <c r="R36" s="43"/>
      <c r="S36" s="43"/>
      <c r="T36" s="43"/>
      <c r="U36" s="43"/>
      <c r="V36" s="43"/>
      <c r="W36" s="43"/>
      <c r="X36" s="43"/>
      <c r="Y36" s="43"/>
      <c r="Z36" s="43"/>
    </row>
    <row r="37">
      <c r="A37" s="45" t="s">
        <v>52</v>
      </c>
      <c r="B37" s="60" t="s">
        <v>142</v>
      </c>
      <c r="C37" s="98">
        <f t="shared" si="1"/>
        <v>23053393</v>
      </c>
      <c r="D37" s="99">
        <v>1.8061329E7</v>
      </c>
      <c r="E37" s="99">
        <v>4340318.0</v>
      </c>
      <c r="F37" s="99">
        <v>651746.0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8">
        <f t="shared" si="1"/>
        <v>131608341</v>
      </c>
      <c r="D38" s="99">
        <v>1.04120497E8</v>
      </c>
      <c r="E38" s="99">
        <v>2.0120446E7</v>
      </c>
      <c r="F38" s="99">
        <v>7367398.0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4">
        <f t="shared" ref="C40:F40" si="2">sum(C3:C39)</f>
        <v>2460539353</v>
      </c>
      <c r="D40" s="104">
        <f t="shared" si="2"/>
        <v>2213793916</v>
      </c>
      <c r="E40" s="104">
        <f t="shared" si="2"/>
        <v>205767501</v>
      </c>
      <c r="F40" s="104">
        <f t="shared" si="2"/>
        <v>40977936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NORTHEASTERN UNIVERSITY</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145</v>
      </c>
      <c r="B2" s="45">
        <v>1.0</v>
      </c>
      <c r="C2" s="46" t="s">
        <v>146</v>
      </c>
      <c r="D2" s="111"/>
      <c r="E2" s="112">
        <v>5.9565E7</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3"/>
      <c r="E3" s="112">
        <v>3.29404E8</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1"/>
      <c r="E4" s="112">
        <v>2.15457E8</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3"/>
      <c r="E5" s="112">
        <v>1.54616E8</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1"/>
      <c r="E6" s="112">
        <v>2700000.0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3"/>
      <c r="E8" s="112">
        <v>1.0237E7</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1"/>
      <c r="E10" s="112">
        <v>1.3359E7</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2">
        <v>3.838297E9</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2">
        <v>1.182457E9</v>
      </c>
      <c r="E12" s="109">
        <f>D11-D12</f>
        <v>2655840000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3"/>
      <c r="E13" s="112">
        <v>7.85048E8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3"/>
      <c r="E14" s="112">
        <v>1.273323E9</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3"/>
      <c r="E17" s="112">
        <v>4.74068E8</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4"/>
      <c r="E18" s="115">
        <f>sum(E2:E17)</f>
        <v>5973617000</v>
      </c>
      <c r="F18" s="43"/>
      <c r="G18" s="43"/>
      <c r="H18" s="43"/>
      <c r="I18" s="43"/>
      <c r="J18" s="43"/>
      <c r="K18" s="43"/>
      <c r="L18" s="43"/>
      <c r="M18" s="43"/>
      <c r="N18" s="43"/>
      <c r="O18" s="43"/>
      <c r="P18" s="43"/>
      <c r="Q18" s="43"/>
      <c r="R18" s="43"/>
      <c r="S18" s="43"/>
      <c r="T18" s="43"/>
      <c r="U18" s="43"/>
      <c r="V18" s="43"/>
      <c r="W18" s="43"/>
      <c r="X18" s="43"/>
      <c r="Y18" s="43"/>
      <c r="Z18" s="43"/>
    </row>
    <row r="19">
      <c r="A19" s="44" t="s">
        <v>165</v>
      </c>
      <c r="B19" s="116">
        <v>17.0</v>
      </c>
      <c r="C19" s="117" t="s">
        <v>166</v>
      </c>
      <c r="D19" s="118"/>
      <c r="E19" s="112">
        <v>2.8822E8</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167</v>
      </c>
      <c r="D20" s="118"/>
      <c r="E20" s="112">
        <v>1.9233E7</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168</v>
      </c>
      <c r="D21" s="118"/>
      <c r="E21" s="112">
        <v>2.18268E8</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169</v>
      </c>
      <c r="D22" s="118"/>
      <c r="E22" s="112">
        <v>7.3477E8</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170</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171</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172</v>
      </c>
      <c r="D25" s="122"/>
      <c r="E25" s="119">
        <v>4.8542E8</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173</v>
      </c>
      <c r="D26" s="118"/>
      <c r="E26" s="119">
        <v>5.5105E7</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174</v>
      </c>
      <c r="D27" s="118"/>
      <c r="E27" s="119">
        <v>4.52134E8</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175</v>
      </c>
      <c r="D28" s="126"/>
      <c r="E28" s="127">
        <f>sum(E19:E27)</f>
        <v>2253150000</v>
      </c>
      <c r="F28" s="43"/>
      <c r="G28" s="43"/>
      <c r="H28" s="43"/>
      <c r="I28" s="43"/>
      <c r="J28" s="43"/>
      <c r="K28" s="43"/>
      <c r="L28" s="43"/>
      <c r="M28" s="43"/>
      <c r="N28" s="43"/>
      <c r="O28" s="43"/>
      <c r="P28" s="43"/>
      <c r="Q28" s="43"/>
      <c r="R28" s="43"/>
      <c r="S28" s="43"/>
      <c r="T28" s="43"/>
      <c r="U28" s="43"/>
      <c r="V28" s="43"/>
      <c r="W28" s="43"/>
      <c r="X28" s="43"/>
      <c r="Y28" s="43"/>
      <c r="Z28" s="43"/>
    </row>
    <row r="29">
      <c r="A29" s="65" t="s">
        <v>176</v>
      </c>
      <c r="B29" s="128"/>
      <c r="C29" s="129" t="s">
        <v>177</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178</v>
      </c>
      <c r="D30" s="118"/>
      <c r="E30" s="112">
        <v>2.496513E9</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179</v>
      </c>
      <c r="D31" s="118"/>
      <c r="E31" s="112">
        <v>1.223954E9</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180</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181</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182</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183</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184</v>
      </c>
      <c r="D36" s="132"/>
      <c r="E36" s="127">
        <f>sum(E30:E35)</f>
        <v>3720467000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185</v>
      </c>
      <c r="D37" s="136"/>
      <c r="E37" s="137">
        <f>E36+E28</f>
        <v>5973617000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