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<sst xmlns="http://schemas.openxmlformats.org/spreadsheetml/2006/main" count="865" uniqueCount="253">
  <si>
    <t>ACCELERATE EDUCATION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</si>
  <si>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</si>
  <si>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</si>
  <si>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</si>
  <si>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</si>
  <si>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</si>
  <si>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</si>
  <si>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</si>
  <si>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</si>
  <si>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</si>
  <si>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</si>
  <si>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</si>
  <si>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</si>
  <si>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</si>
  <si>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</si>
  <si>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</si>
  <si>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</si>
  <si>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</si>
  <si>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</si>
  <si>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</si>
  <si>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</si>
  <si>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</si>
  <si>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</si>
  <si>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</si>
  <si>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</si>
  <si>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</si>
  <si>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</si>
  <si>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</si>
  <si>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</si>
  <si>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</si>
  <si>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</si>
  <si>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</si>
  <si>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</si>
  <si>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</si>
  <si>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</si>
  <si>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</si>
  <si>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</si>
  <si>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</si>
  <si>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</si>
  <si>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</si>
  <si>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</si>
  <si>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</si>
  <si>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</si>
  <si>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</si>
  <si>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</si>
  <si>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</si>
  <si>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</si>
  <si>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</si>
  <si>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</si>
  <si>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</si>
  <si>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</si>
  <si>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</si>
  <si>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</si>
  <si>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</si>
  <si>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</si>
  <si>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</si>
  <si>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</si>
  <si>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</si>
  <si>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</si>
  <si>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</si>
  <si>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</si>
  <si>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</si>
  <si>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</si>
  <si>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</si>
  <si>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</si>
  <si>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</si>
  <si>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</si>
  <si>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</si>
  <si>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</si>
  <si>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</si>
  <si>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</si>
  <si>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</si>
  <si>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</si>
  <si>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</si>
  <si>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</si>
  <si>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</si>
  <si>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</si>
  <si>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</si>
  <si>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</si>
  <si>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</si>
  <si>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</si>
  <si>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</si>
  <si>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</si>
  <si>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</si>
  <si>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</si>
  <si>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</si>
  <si>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</si>
  <si>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</si>
  <si>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</si>
  <si>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</si>
  <si>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</si>
  <si>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</si>
  <si>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</si>
  <si>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</si>
  <si>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</si>
  <si>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</si>
  <si>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</si>
  <si>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</si>
  <si>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</si>
  <si>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</si>
  <si>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</si>
  <si>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</si>
  <si>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</si>
  <si>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</si>
  <si>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</si>
  <si>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</si>
  <si>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</si>
  <si>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</si>
  <si>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</si>
  <si>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</si>
  <si>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</si>
  <si>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</si>
  <si>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</si>
  <si>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</si>
  <si>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</si>
  <si>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</si>
  <si>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</si>
  <si>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</si>
  <si>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</si>
  <si>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</si>
  <si>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</si>
  <si>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</si>
  <si>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</si>
  <si>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</si>
  <si>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</si>
  <si>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</si>
  <si>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</si>
  <si>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</si>
  <si>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</si>
  <si>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</si>
  <si>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</si>
  <si>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</si>
  <si>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</si>
  <si>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PRINTING, PUBLICATIONS, POSTAGE, &amp; SHIPPING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</si>
  <si>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</si>
  <si>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</si>
  <si>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</si>
  <si>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</si>
  <si>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</si>
  <si>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</si>
  <si>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</si>
  <si>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</si>
  <si>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</si>
  <si>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</si>
  <si>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</si>
  <si>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</si>
  <si>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</si>
  <si>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</si>
  <si>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</si>
  <si>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</si>
  <si>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</si>
  <si>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</si>
  <si>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</si>
  <si>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</si>
  <si>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</si>
  <si>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</si>
  <si>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</si>
  <si>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</si>
  <si>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</si>
  <si>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</si>
  <si>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</si>
  <si>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</si>
  <si>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</si>
  <si>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</si>
  <si>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</si>
  <si>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</si>
  <si>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</si>
  <si>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</si>
  <si>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</si>
  <si>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</si>
  <si>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</si>
  <si>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</si>
  <si>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</si>
  <si>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</si>
  <si>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</si>
  <si>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</si>
  <si>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</si>
  <si>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</si>
  <si>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</si>
  <si>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</si>
  <si>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</si>
  <si>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</si>
  <si>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</si>
  <si>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</si>
  <si>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</si>
  <si>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</si>
  <si>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</si>
  <si>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</si>
  <si>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</si>
  <si>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</si>
  <si>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</si>
  <si>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</si>
  <si>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</si>
  <si>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</si>
  <si>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</si>
  <si>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</si>
  <si>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</si>
  <si>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</si>
  <si>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</si>
  <si>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</si>
  <si>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</si>
  <si>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</si>
  <si>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</si>
  <si>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</si>
  <si>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</si>
  <si>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</si>
  <si>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</si>
  <si>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</si>
  <si>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</si>
  <si>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</si>
  <si>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</si>
  <si>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</si>
  <si>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</si>
  <si>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</si>
  <si>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</si>
  <si>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</si>
  <si>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</si>
  <si>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</si>
  <si>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</si>
  <si>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</si>
  <si>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</si>
  <si>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</si>
  <si>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</si>
  <si>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</si>
  <si>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</si>
  <si>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</si>
  <si>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</si>
  <si>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</si>
  <si>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</si>
  <si>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</si>
  <si>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</si>
  <si>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</si>
  <si>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</si>
  <si>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</si>
  <si>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</si>
  <si>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OTHER INCOME</t>
  </si>
  <si>
    <t xml:space="preserve"> PROGRAM EXPENSES</t>
  </si>
  <si>
    <t>GRANT WRITER</t>
  </si>
  <si>
    <t xml:space="preserve"> SUPPLIES</t>
  </si>
  <si>
    <t>EDUCATION INSTRUCTORS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</si>
  <si>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</si>
  <si>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</si>
  <si>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INCOME</t>
  </si>
  <si>
    <t>PROGRAM EXPENSES</t>
  </si>
  <si>
    <t>AUTOMOBIE AND RELATED E</t>
  </si>
  <si>
    <t>PROGRAM TOOLS AND SUPPL</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</si>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</sst>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ACCELERATE EDUCATION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2022'!C40</f>
        <v>115009</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2022'!C31</f>
        <v>18507</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96502</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8041.833333</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2022'!E2+'Balance Sheet 2022'!E3</f>
        <v>99667</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12.39356697</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2022'!E30</f>
        <v>123890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2022'!C40</f>
        <v>115009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9584.083333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12.92664052</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2022'!C40</f>
        <v>115009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9584.083333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12.39356697</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2022'!E2:E7,'Revenues 2022'!F10:F15)</f>
        <v>213717</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2022'!F44</f>
        <v>228008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0.9373223747</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2022'!C7:C9)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2022'!C40</f>
        <v>115009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2022'!C7:C9)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t="str">
        <f>D36/D37</f>
        <v>#DIV/0!</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240</v>
      </c>
      <c r="D41" s="75">
        <f>'Expenses 2022'!D40</f>
        <v>79834</v>
      </c>
      <c r="E41" s="165">
        <f t="shared" ref="E41:E44" si="1">D41/$D$44</f>
        <v>0.6941543705</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2022'!E40</f>
        <v>14776</v>
      </c>
      <c r="E42" s="165">
        <f t="shared" si="1"/>
        <v>0.1284769018</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2022'!F40</f>
        <v>20399</v>
      </c>
      <c r="E43" s="165">
        <f t="shared" si="1"/>
        <v>0.1773687277</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115009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2022'!F9</f>
        <v>213717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2022'!F40</f>
        <v>20399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10.4768371</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2022'!E2:E10)</f>
        <v>99667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2022'!E19:E22)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t="str">
        <f>D52/D53</f>
        <v>#DIV/0!</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2022'!E18</f>
        <v>173698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ACCELERATE EDUCATION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267969.0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27123.0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267969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12492.0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5899.0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6593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242</v>
      </c>
      <c r="D39" s="74"/>
      <c r="E39" s="48">
        <v>1504.0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1504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276066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ACCELERATE EDUCATION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31111</v>
      </c>
      <c r="D9" s="99">
        <v>24889.0</v>
      </c>
      <c r="E9" s="99">
        <v>6222.0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6200</v>
      </c>
      <c r="D20" s="99">
        <v>6200.0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278</v>
      </c>
      <c r="D21" s="99">
        <v>0.0</v>
      </c>
      <c r="E21" s="99">
        <v>278.0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6314</v>
      </c>
      <c r="D22" s="99">
        <v>1829.0</v>
      </c>
      <c r="E22" s="99">
        <v>4485.0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541</v>
      </c>
      <c r="D23" s="99">
        <v>0.0</v>
      </c>
      <c r="E23" s="99">
        <v>541.0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5348</v>
      </c>
      <c r="D25" s="99">
        <v>5348.0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12889</v>
      </c>
      <c r="D26" s="99">
        <v>12889.0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39643</v>
      </c>
      <c r="D31" s="99">
        <v>39643.0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5336</v>
      </c>
      <c r="D32" s="99">
        <v>2668.0</v>
      </c>
      <c r="E32" s="99">
        <v>2668.0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237</v>
      </c>
      <c r="C34" s="98">
        <f t="shared" si="1"/>
        <v>30300</v>
      </c>
      <c r="D34" s="99">
        <v>0.0</v>
      </c>
      <c r="E34" s="99">
        <v>0.0</v>
      </c>
      <c r="F34" s="99">
        <v>30300.0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9698</v>
      </c>
      <c r="D35" s="99">
        <v>9698.0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6345</v>
      </c>
      <c r="D36" s="99">
        <v>5076.0</v>
      </c>
      <c r="E36" s="99">
        <v>1269.0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6024</v>
      </c>
      <c r="D37" s="99">
        <v>6024.0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3000</v>
      </c>
      <c r="D38" s="99">
        <v>3000.0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163027</v>
      </c>
      <c r="D40" s="104">
        <f t="shared" si="2"/>
        <v>117264</v>
      </c>
      <c r="E40" s="104">
        <f t="shared" si="2"/>
        <v>15463</v>
      </c>
      <c r="F40" s="104">
        <f t="shared" si="2"/>
        <v>30300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ACCELERATE EDUCATION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188241.0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142689.0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58150.0</v>
      </c>
      <c r="E12" s="109">
        <f>D11-D12</f>
        <v>84539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272780</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25851.0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25851</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246929.0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246929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272780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ACCELERATE EDUCATION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2023'!C40</f>
        <v>163027</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2023'!C31</f>
        <v>39643</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123384</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10282</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2023'!E2+'Balance Sheet 2023'!E3</f>
        <v>188241</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18.30781949</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2023'!E30</f>
        <v>246929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2023'!C40</f>
        <v>163027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13585.58333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18.17581137</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2023'!C40</f>
        <v>163027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13585.58333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18.30781949</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2023'!E2:E7,'Revenues 2023'!F10:F15)</f>
        <v>267969</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2023'!F44</f>
        <v>276066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0.9706700572</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2023'!C7:C9)</f>
        <v>31111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31111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2023'!C40</f>
        <v>163027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0.1908334202</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2023'!C7:C9)</f>
        <v>31111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246</v>
      </c>
      <c r="D41" s="75">
        <f>'Expenses 2023'!D40</f>
        <v>117264</v>
      </c>
      <c r="E41" s="165">
        <f t="shared" ref="E41:E44" si="1">D41/$D$44</f>
        <v>0.7192918964</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2023'!E40</f>
        <v>15463</v>
      </c>
      <c r="E42" s="165">
        <f t="shared" si="1"/>
        <v>0.09484931944</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2023'!F40</f>
        <v>30300</v>
      </c>
      <c r="E43" s="165">
        <f t="shared" si="1"/>
        <v>0.1858587841</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163027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2023'!F9</f>
        <v>267969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2023'!F40</f>
        <v>30300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8.843861386</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2023'!E2:E10)</f>
        <v>188241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2023'!E19:E22)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t="str">
        <f>D52/D53</f>
        <v>#DIV/0!</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2023'!E18</f>
        <v>272780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ACCELERATE EDUCATION</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177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177</v>
      </c>
      <c r="D5" s="177">
        <f>'Ratios 2021'!D8</f>
        <v>2.276903779</v>
      </c>
      <c r="E5" s="177">
        <f>'Ratios 2022'!D8</f>
        <v>12.39356697</v>
      </c>
      <c r="F5" s="177">
        <f>'Ratios 2023'!D8</f>
        <v>18.30781949</v>
      </c>
      <c r="G5" s="177">
        <f>average(D5:F5)</f>
        <v>10.99276341</v>
      </c>
      <c r="H5" s="150" t="s">
        <v>184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185</v>
      </c>
      <c r="D10" s="149">
        <f>'Ratios 2021'!D14</f>
        <v>4.367532535</v>
      </c>
      <c r="E10" s="149">
        <f>'Ratios 2022'!D14</f>
        <v>12.92664052</v>
      </c>
      <c r="F10" s="149">
        <f>'Ratios 2023'!D14</f>
        <v>18.17581137</v>
      </c>
      <c r="G10" s="177">
        <f>average(D10:F10)</f>
        <v>11.82332814</v>
      </c>
      <c r="H10" s="150" t="s">
        <v>184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193</v>
      </c>
      <c r="D15" s="180">
        <f>'Ratios 2021'!D20</f>
        <v>0</v>
      </c>
      <c r="E15" s="180">
        <f>'Ratios 2022'!D20</f>
        <v>0</v>
      </c>
      <c r="F15" s="180">
        <f>'Ratios 2023'!D20</f>
        <v>0</v>
      </c>
      <c r="G15" s="177">
        <f>average(D15:F15)</f>
        <v>0</v>
      </c>
      <c r="H15" s="150" t="s">
        <v>184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195</v>
      </c>
      <c r="D20" s="163">
        <f>'Ratios 2021'!D26</f>
        <v>1</v>
      </c>
      <c r="E20" s="163">
        <f>'Ratios 2022'!D26</f>
        <v>0.9373223747</v>
      </c>
      <c r="F20" s="163">
        <f>'Ratios 2023'!D26</f>
        <v>0.9706700572</v>
      </c>
      <c r="G20" s="181">
        <f>average(D20:F20)</f>
        <v>0.9693308106</v>
      </c>
      <c r="H20" s="150" t="s">
        <v>199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205</v>
      </c>
      <c r="D25" s="163">
        <f>'Ratios 2021'!D33</f>
        <v>0</v>
      </c>
      <c r="E25" s="163">
        <f>'Ratios 2022'!D33</f>
        <v>0</v>
      </c>
      <c r="F25" s="163">
        <f>'Ratios 2023'!D33</f>
        <v>0.1908334202</v>
      </c>
      <c r="G25" s="181">
        <f>average(D25:F25)</f>
        <v>0.06361114008</v>
      </c>
      <c r="H25" s="150" t="s">
        <v>206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207</v>
      </c>
      <c r="D30" s="163">
        <v>0.0</v>
      </c>
      <c r="E30" s="163">
        <v>0.0</v>
      </c>
      <c r="F30" s="163">
        <f>'Ratios 2023'!D38</f>
        <v>0</v>
      </c>
      <c r="G30" s="181">
        <f>average(D30:F30)</f>
        <v>0</v>
      </c>
      <c r="H30" s="150" t="s">
        <v>210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1</v>
      </c>
      <c r="E35" s="163">
        <f>'Ratios 2022'!E41</f>
        <v>0.6941543705</v>
      </c>
      <c r="F35" s="163">
        <f>'Ratios 2023'!E41</f>
        <v>0.7192918964</v>
      </c>
      <c r="G35" s="181">
        <f t="shared" ref="G35:G37" si="1">average(D35:F35)</f>
        <v>0.804482089</v>
      </c>
      <c r="H35" s="181"/>
      <c r="I35" s="43"/>
      <c r="J35" s="43"/>
      <c r="K35" s="43"/>
      <c r="L35" s="43"/>
      <c r="M35" s="43"/>
      <c r="N35" s="43"/>
      <c r="O35" s="43"/>
      <c r="P35" s="43"/>
      <c r="Q35" s="43"/>
      <c r="R35" s="43"/>
      <c r="S35" s="43"/>
      <c r="T35" s="43"/>
      <c r="U35" s="43"/>
      <c r="V35" s="43"/>
      <c r="W35" s="43"/>
      <c r="X35" s="43"/>
      <c r="Y35" s="43"/>
    </row>
    <row r="36">
      <c r="A36" s="139"/>
      <c r="B36" s="52"/>
      <c r="C36" s="148" t="s">
        <v>214</v>
      </c>
      <c r="D36" s="163">
        <f>'Ratios 2021'!E42</f>
        <v>0</v>
      </c>
      <c r="E36" s="163">
        <f>'Ratios 2022'!E42</f>
        <v>0.1284769018</v>
      </c>
      <c r="F36" s="163">
        <f>'Ratios 2023'!E42</f>
        <v>0.09484931944</v>
      </c>
      <c r="G36" s="181">
        <f t="shared" si="1"/>
        <v>0.07444207375</v>
      </c>
      <c r="H36" s="181"/>
      <c r="I36" s="43"/>
      <c r="J36" s="43"/>
      <c r="K36" s="43"/>
      <c r="L36" s="43"/>
      <c r="M36" s="43"/>
      <c r="N36" s="43"/>
      <c r="O36" s="43"/>
      <c r="P36" s="43"/>
      <c r="Q36" s="43"/>
      <c r="R36" s="43"/>
      <c r="S36" s="43"/>
      <c r="T36" s="43"/>
      <c r="U36" s="43"/>
      <c r="V36" s="43"/>
      <c r="W36" s="43"/>
      <c r="X36" s="43"/>
      <c r="Y36" s="43"/>
    </row>
    <row r="37">
      <c r="A37" s="139"/>
      <c r="B37" s="182"/>
      <c r="C37" s="148" t="s">
        <v>215</v>
      </c>
      <c r="D37" s="163">
        <f>'Ratios 2021'!E43</f>
        <v>0</v>
      </c>
      <c r="E37" s="163">
        <f>'Ratios 2022'!E43</f>
        <v>0.1773687277</v>
      </c>
      <c r="F37" s="163">
        <f>'Ratios 2023'!E43</f>
        <v>0.1858587841</v>
      </c>
      <c r="G37" s="181">
        <f t="shared" si="1"/>
        <v>0.1210758373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220</v>
      </c>
      <c r="D42" s="166" t="str">
        <f>'Ratios 2021'!D49</f>
        <v>$0</v>
      </c>
      <c r="E42" s="166">
        <f>'Ratios 2022'!D49</f>
        <v>10.4768371</v>
      </c>
      <c r="F42" s="166">
        <f>'Ratios 2023'!D49</f>
        <v>8.843861386</v>
      </c>
      <c r="G42" s="183">
        <f>average(D42:F42)</f>
        <v>9.660349243</v>
      </c>
      <c r="H42" s="150" t="s">
        <v>221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226</v>
      </c>
      <c r="D47" s="149">
        <f>'Ratios 2021'!D54</f>
        <v>0.2025667256</v>
      </c>
      <c r="E47" s="149">
        <v>0.0</v>
      </c>
      <c r="F47" s="149">
        <v>0.0</v>
      </c>
      <c r="G47" s="177">
        <f>average(D47:F47)</f>
        <v>0.06752224185</v>
      </c>
      <c r="H47" s="150" t="s">
        <v>227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232</v>
      </c>
      <c r="D52" s="184">
        <f>'Ratios 2021'!D59</f>
        <v>0</v>
      </c>
      <c r="E52" s="184">
        <f>'Ratios 2022'!D59</f>
        <v>0</v>
      </c>
      <c r="F52" s="184">
        <f>'Ratios 2023'!D59</f>
        <v>0</v>
      </c>
      <c r="G52" s="185">
        <f>average(D52:F52)</f>
        <v>0</v>
      </c>
      <c r="H52" s="150" t="s">
        <v>233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ACCELERATE EDUCATION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ACCELERATE EDUCATION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73264.0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73264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73264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ACCELERATE EDUCATION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15710</v>
      </c>
      <c r="D13" s="99">
        <v>15710.0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34568</v>
      </c>
      <c r="D20" s="99">
        <v>34568.0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7121</v>
      </c>
      <c r="D34" s="99">
        <v>7121.0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57399</v>
      </c>
      <c r="D40" s="104">
        <f t="shared" si="2"/>
        <v>57399</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ACCELERATE EDUCATION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10891.0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63765.0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74656</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53765.0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53765</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20891.0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20891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74656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ACCELERATE EDUCATION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2021'!C40</f>
        <v>57399</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57399</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4783.25</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2021'!E2+'Balance Sheet 2021'!E3</f>
        <v>10891</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2.276903779</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2021'!E30</f>
        <v>20891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2021'!C40</f>
        <v>57399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4783.25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4.367532535</v>
      </c>
      <c r="E14" s="150" t="s">
        <v>184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2021'!C40</f>
        <v>57399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4783.25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0</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2.276903779</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2021'!E2:E7,'Revenues 2021'!F10:F15)</f>
        <v>73264</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2021'!F44</f>
        <v>73264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1</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2021'!C40</f>
        <v>57399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t="str">
        <f>D36/D37</f>
        <v>#DIV/0!</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213</v>
      </c>
      <c r="D41" s="75">
        <f>'Expenses 2021'!D40</f>
        <v>57399</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57399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2021'!F9</f>
        <v>73264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t="str">
        <f>if(D48=0, "$0",D47/D48)</f>
        <v>$0</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2021'!E2:E10)</f>
        <v>10891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2021'!E19:E22)</f>
        <v>53765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0.2025667256</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2021'!E18</f>
        <v>74656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ACCELERATE EDUCATION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213717.0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213717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22552.0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12276.0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10276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235</v>
      </c>
      <c r="D39" s="74"/>
      <c r="E39" s="48">
        <v>4015.0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4015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228008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ACCELERATE EDUCATION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6052</v>
      </c>
      <c r="D20" s="99">
        <v>0.0</v>
      </c>
      <c r="E20" s="99">
        <v>3552.0</v>
      </c>
      <c r="F20" s="99">
        <v>2500.0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3799</v>
      </c>
      <c r="D21" s="99">
        <v>0.0</v>
      </c>
      <c r="E21" s="99">
        <v>0.0</v>
      </c>
      <c r="F21" s="99">
        <v>3799.0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3358</v>
      </c>
      <c r="D22" s="99">
        <v>1679.0</v>
      </c>
      <c r="E22" s="99">
        <v>1679.0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2497</v>
      </c>
      <c r="D23" s="99">
        <v>1248.0</v>
      </c>
      <c r="E23" s="99">
        <v>1249.0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987</v>
      </c>
      <c r="D25" s="99">
        <v>987.0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25808</v>
      </c>
      <c r="D26" s="99">
        <v>23227.0</v>
      </c>
      <c r="E26" s="99">
        <v>2581.0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18507</v>
      </c>
      <c r="D31" s="99">
        <v>18507.0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6936</v>
      </c>
      <c r="D32" s="99">
        <v>3468.0</v>
      </c>
      <c r="E32" s="99">
        <v>3468.0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236</v>
      </c>
      <c r="C34" s="98">
        <f t="shared" si="1"/>
        <v>15000</v>
      </c>
      <c r="D34" s="99">
        <v>15000.0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14100</v>
      </c>
      <c r="D35" s="99">
        <v>0.0</v>
      </c>
      <c r="E35" s="99">
        <v>0.0</v>
      </c>
      <c r="F35" s="99">
        <v>14100.0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10182</v>
      </c>
      <c r="D36" s="99">
        <v>10182.0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3150</v>
      </c>
      <c r="D37" s="99">
        <v>3150.0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4633</v>
      </c>
      <c r="D38" s="99">
        <v>2386.0</v>
      </c>
      <c r="E38" s="99">
        <v>2247.0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115009</v>
      </c>
      <c r="D40" s="104">
        <f t="shared" si="2"/>
        <v>79834</v>
      </c>
      <c r="E40" s="104">
        <f t="shared" si="2"/>
        <v>14776</v>
      </c>
      <c r="F40" s="104">
        <f t="shared" si="2"/>
        <v>20399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ACCELERATE EDUCATION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99667.0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92538.0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18507.0</v>
      </c>
      <c r="E12" s="109">
        <f>D11-D12</f>
        <v>74031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173698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39808.0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39808</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123890.0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133890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173698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