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<sst xmlns="http://schemas.openxmlformats.org/spreadsheetml/2006/main" count="875" uniqueCount="252">
  <si>
    <t>THE PEW CHARITABLE TRUSTS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</si>
  <si>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</si>
  <si>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</si>
  <si>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</si>
  <si>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</si>
  <si>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</si>
  <si>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</si>
  <si>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</si>
  <si>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</si>
  <si>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</si>
  <si>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</si>
  <si>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</si>
  <si>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</si>
  <si>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</si>
  <si>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</si>
  <si>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</si>
  <si>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</si>
  <si>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</si>
  <si>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</si>
  <si>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</si>
  <si>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</si>
  <si>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</si>
  <si>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</si>
  <si>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</si>
  <si>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</si>
  <si>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</si>
  <si>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</si>
  <si>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</si>
  <si>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</si>
  <si>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</si>
  <si>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</si>
  <si>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</si>
  <si>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</si>
  <si>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</si>
  <si>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</si>
  <si>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</si>
  <si>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</si>
  <si>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</si>
  <si>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</si>
  <si>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</si>
  <si>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</si>
  <si>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</si>
  <si>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</si>
  <si>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</si>
  <si>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</si>
  <si>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</si>
  <si>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</si>
  <si>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</si>
  <si>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</si>
  <si>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</si>
  <si>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</si>
  <si>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</si>
  <si>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</si>
  <si>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</si>
  <si>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</si>
  <si>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</si>
  <si>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</si>
  <si>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</si>
  <si>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</si>
  <si>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</si>
  <si>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</si>
  <si>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</si>
  <si>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</si>
  <si>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</si>
  <si>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Conference center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</si>
  <si>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</si>
  <si>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</si>
  <si>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</si>
  <si>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</si>
  <si>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</si>
  <si>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</si>
  <si>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</si>
  <si>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</si>
  <si>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</si>
  <si>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</si>
  <si>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</si>
  <si>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</si>
  <si>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</si>
  <si>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</si>
  <si>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</si>
  <si>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</si>
  <si>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</si>
  <si>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</si>
  <si>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</si>
  <si>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</si>
  <si>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</si>
  <si>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</si>
  <si>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</si>
  <si>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</si>
  <si>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</si>
  <si>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</si>
  <si>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</si>
  <si>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</si>
  <si>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</si>
  <si>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</si>
  <si>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</si>
  <si>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</si>
  <si>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Parking garage revenue - mgmt co</t>
  </si>
  <si>
    <t>Realized fx gain</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</si>
  <si>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</si>
  <si>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</si>
  <si>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</si>
  <si>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</si>
  <si>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</si>
  <si>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</si>
  <si>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</si>
  <si>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</si>
  <si>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</si>
  <si>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</si>
  <si>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</si>
  <si>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</si>
  <si>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</si>
  <si>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</si>
  <si>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</si>
  <si>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</si>
  <si>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</si>
  <si>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</si>
  <si>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</si>
  <si>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</si>
  <si>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</si>
  <si>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</si>
  <si>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</si>
  <si>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</si>
  <si>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</si>
  <si>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</si>
  <si>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</si>
  <si>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</si>
  <si>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</si>
  <si>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</si>
  <si>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</si>
  <si>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</si>
  <si>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</si>
  <si>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</si>
  <si>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</si>
  <si>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</si>
  <si>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</si>
  <si>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Unrelated bus. inc. tax</t>
  </si>
  <si>
    <t>Dues and subscriptions</t>
  </si>
  <si>
    <t>Parking garage</t>
  </si>
  <si>
    <t>Honoraria</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</si>
  <si>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</si>
  <si>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</si>
  <si>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</si>
  <si>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</si>
  <si>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</si>
  <si>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</si>
  <si>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</si>
  <si>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</si>
  <si>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</si>
  <si>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</si>
  <si>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</si>
  <si>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</si>
  <si>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</si>
  <si>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</si>
  <si>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</si>
  <si>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</si>
  <si>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</si>
  <si>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</si>
  <si>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</si>
  <si>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</si>
  <si>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</si>
  <si>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</si>
  <si>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</si>
  <si>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</si>
  <si>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</si>
  <si>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</si>
  <si>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</si>
  <si>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</si>
  <si>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</si>
  <si>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</si>
  <si>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</si>
  <si>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</si>
  <si>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</si>
  <si>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</si>
  <si>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</si>
  <si>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</si>
  <si>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</si>
  <si>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</si>
  <si>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</si>
  <si>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</si>
  <si>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</si>
  <si>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</si>
  <si>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</si>
  <si>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</si>
  <si>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</si>
  <si>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</si>
  <si>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</si>
  <si>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</si>
  <si>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</si>
  <si>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</si>
  <si>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</si>
  <si>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</si>
  <si>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</si>
  <si>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</si>
  <si>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</si>
  <si>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</si>
  <si>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</si>
  <si>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</si>
  <si>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</si>
  <si>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</si>
  <si>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</si>
  <si>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</si>
  <si>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</si>
  <si>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</si>
  <si>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</si>
  <si>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</si>
  <si>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</si>
  <si>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</si>
  <si>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</si>
  <si>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</si>
  <si>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</si>
  <si>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</si>
  <si>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</si>
  <si>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</si>
  <si>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</si>
  <si>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</si>
  <si>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</si>
  <si>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</si>
  <si>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</si>
  <si>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</si>
  <si>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</si>
  <si>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</si>
  <si>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</si>
  <si>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</si>
  <si>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</si>
  <si>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</si>
  <si>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</si>
  <si>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</si>
  <si>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</si>
  <si>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</si>
  <si>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</si>
  <si>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</si>
  <si>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</si>
  <si>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</si>
  <si>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</si>
  <si>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</si>
  <si>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</si>
  <si>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</si>
  <si>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</si>
  <si>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</si>
  <si>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</si>
  <si>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Realized fx gain</t>
  </si>
  <si>
    <t xml:space="preserve"> Honoraria</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</si>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</sst>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THE PEW CHARITABLE TRUSTS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2022'!C40</f>
        <v>361371516</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2022'!C31</f>
        <v>5788780</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355582736</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29631894.67</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2022'!E2+'Balance Sheet 2022'!E3</f>
        <v>23693449</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0.7995927789</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2022'!E30</f>
        <v>898873679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2022'!C40</f>
        <v>361371516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30114293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29.84873923</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2022'!E13:E15)</f>
        <v>1068999953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2022'!C40</f>
        <v>361371516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30114293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35.49809232</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36.2976851</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2022'!E2:E7,'Revenues 2022'!F10:F15)</f>
        <v>326970531</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2022'!F44</f>
        <v>415231323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0.7874418737</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2022'!C7:C9)</f>
        <v>111380936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2022'!C10:C12)</f>
        <v>31404045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142784981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2022'!C40</f>
        <v>361371516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0.3951196336</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2022'!C10:C11)</f>
        <v>23215770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2022'!C7:C9)</f>
        <v>111380936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0.2084357596</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243</v>
      </c>
      <c r="D41" s="75">
        <f>'Expenses 2022'!D40</f>
        <v>318686731</v>
      </c>
      <c r="E41" s="165">
        <f t="shared" ref="E41:E44" si="1">D41/$D$44</f>
        <v>0.881881158</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2022'!E40</f>
        <v>36767702</v>
      </c>
      <c r="E42" s="165">
        <f t="shared" si="1"/>
        <v>0.1017448813</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2022'!F40</f>
        <v>5917083</v>
      </c>
      <c r="E43" s="165">
        <f t="shared" si="1"/>
        <v>0.0163739607</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361371516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2022'!F9</f>
        <v>379359503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2022'!F40</f>
        <v>5917083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64.11258774</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2022'!E2:E10)</f>
        <v>41268781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2022'!E19:E22)</f>
        <v>317820293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0.1298494209</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2022'!E18</f>
        <v>1291194460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THE PEW CHARITABLE TRUSTS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3.33367106E8</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3.5346247E7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186523.0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368713353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26766.0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26766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3.756851E7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668.0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118719.0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43253.0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75466</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75466</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244</v>
      </c>
      <c r="D26" s="50">
        <v>8.22571054E8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8.21319127E8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1251927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1251927</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848592.0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98</v>
      </c>
      <c r="D40" s="74"/>
      <c r="E40" s="48">
        <v>408665.0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1257257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408893947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THE PEW CHARITABLE TRUSTS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139812033</v>
      </c>
      <c r="D3" s="99">
        <v>1.39812033E8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27714127</v>
      </c>
      <c r="D5" s="99">
        <v>2.7714127E7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4147267</v>
      </c>
      <c r="D7" s="99">
        <v>713690.0</v>
      </c>
      <c r="E7" s="99">
        <v>3400475.0</v>
      </c>
      <c r="F7" s="99">
        <v>33102.0</v>
      </c>
      <c r="G7" s="43"/>
      <c r="H7" s="43"/>
      <c r="I7" s="43"/>
      <c r="J7" s="43"/>
      <c r="K7" s="43"/>
      <c r="L7" s="43"/>
      <c r="M7" s="43"/>
      <c r="N7" s="43"/>
      <c r="O7" s="43"/>
      <c r="P7" s="43"/>
      <c r="Q7" s="43"/>
      <c r="R7" s="43"/>
      <c r="S7" s="43"/>
      <c r="T7" s="43"/>
      <c r="U7" s="43"/>
      <c r="V7" s="43"/>
      <c r="W7" s="43"/>
      <c r="X7" s="43"/>
      <c r="Y7" s="43"/>
      <c r="Z7" s="43"/>
    </row>
    <row r="8">
      <c r="A8" s="80">
        <v>6.0</v>
      </c>
      <c r="B8" s="96" t="s">
        <v>110</v>
      </c>
      <c r="C8" s="98">
        <f t="shared" si="1"/>
        <v>68219</v>
      </c>
      <c r="D8" s="99">
        <v>0.0</v>
      </c>
      <c r="E8" s="99">
        <v>68219.0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112110391</v>
      </c>
      <c r="D9" s="99">
        <v>9.0308256E7</v>
      </c>
      <c r="E9" s="99">
        <v>1.7806056E7</v>
      </c>
      <c r="F9" s="99">
        <v>3996079.0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12143223</v>
      </c>
      <c r="D10" s="99">
        <v>9717921.0</v>
      </c>
      <c r="E10" s="99">
        <v>1988547.0</v>
      </c>
      <c r="F10" s="99">
        <v>436755.0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11518231</v>
      </c>
      <c r="D11" s="99">
        <v>9241900.0</v>
      </c>
      <c r="E11" s="99">
        <v>1874729.0</v>
      </c>
      <c r="F11" s="99">
        <v>401602.0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8774197</v>
      </c>
      <c r="D12" s="99">
        <v>7039956.0</v>
      </c>
      <c r="E12" s="99">
        <v>1450703.0</v>
      </c>
      <c r="F12" s="99">
        <v>283538.0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1223751</v>
      </c>
      <c r="D15" s="99">
        <v>646764.0</v>
      </c>
      <c r="E15" s="99">
        <v>576476.0</v>
      </c>
      <c r="F15" s="99">
        <v>511.0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333552</v>
      </c>
      <c r="D16" s="99">
        <v>0.0</v>
      </c>
      <c r="E16" s="99">
        <v>333552.0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1649921</v>
      </c>
      <c r="D17" s="99">
        <v>1649921.0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1843941</v>
      </c>
      <c r="D19" s="99">
        <v>0.0</v>
      </c>
      <c r="E19" s="99">
        <v>1843941.0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16806505</v>
      </c>
      <c r="D20" s="99">
        <v>1.4694926E7</v>
      </c>
      <c r="E20" s="99">
        <v>2011845.0</v>
      </c>
      <c r="F20" s="99">
        <v>99734.0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850838</v>
      </c>
      <c r="D21" s="99">
        <v>850838.0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2348649</v>
      </c>
      <c r="D22" s="99">
        <v>1930132.0</v>
      </c>
      <c r="E22" s="99">
        <v>365976.0</v>
      </c>
      <c r="F22" s="99">
        <v>52541.0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11034729</v>
      </c>
      <c r="D23" s="99">
        <v>9069644.0</v>
      </c>
      <c r="E23" s="99">
        <v>1704095.0</v>
      </c>
      <c r="F23" s="99">
        <v>260990.0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5143908</v>
      </c>
      <c r="D25" s="99">
        <v>4006722.0</v>
      </c>
      <c r="E25" s="99">
        <v>1016151.0</v>
      </c>
      <c r="F25" s="99">
        <v>121035.0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6259958</v>
      </c>
      <c r="D26" s="99">
        <v>5830691.0</v>
      </c>
      <c r="E26" s="99">
        <v>293780.0</v>
      </c>
      <c r="F26" s="99">
        <v>135487.0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46925</v>
      </c>
      <c r="D27" s="99">
        <v>46925.0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3437975</v>
      </c>
      <c r="D28" s="99">
        <v>2762708.0</v>
      </c>
      <c r="E28" s="99">
        <v>606053.0</v>
      </c>
      <c r="F28" s="99">
        <v>69214.0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3988951</v>
      </c>
      <c r="D29" s="99">
        <v>3208014.0</v>
      </c>
      <c r="E29" s="99">
        <v>663059.0</v>
      </c>
      <c r="F29" s="99">
        <v>117878.0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4960110</v>
      </c>
      <c r="D31" s="99">
        <v>4128435.0</v>
      </c>
      <c r="E31" s="99">
        <v>679977.0</v>
      </c>
      <c r="F31" s="99">
        <v>151698.0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512851</v>
      </c>
      <c r="D32" s="99">
        <v>96923.0</v>
      </c>
      <c r="E32" s="99">
        <v>413056.0</v>
      </c>
      <c r="F32" s="99">
        <v>2872.0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250</v>
      </c>
      <c r="D34" s="99">
        <v>0.0</v>
      </c>
      <c r="E34" s="99">
        <v>250.0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1398996</v>
      </c>
      <c r="D35" s="99">
        <v>1264072.0</v>
      </c>
      <c r="E35" s="99">
        <v>92303.0</v>
      </c>
      <c r="F35" s="99">
        <v>42621.0</v>
      </c>
      <c r="G35" s="43"/>
      <c r="H35" s="43"/>
      <c r="I35" s="43"/>
      <c r="J35" s="43"/>
      <c r="K35" s="43"/>
      <c r="L35" s="43"/>
      <c r="M35" s="43"/>
      <c r="N35" s="43"/>
      <c r="O35" s="43"/>
      <c r="P35" s="43"/>
      <c r="Q35" s="43"/>
      <c r="R35" s="43"/>
      <c r="S35" s="43"/>
      <c r="T35" s="43"/>
      <c r="U35" s="43"/>
      <c r="V35" s="43"/>
      <c r="W35" s="43"/>
      <c r="X35" s="43"/>
      <c r="Y35" s="43"/>
      <c r="Z35" s="43"/>
    </row>
    <row r="36">
      <c r="A36" s="45" t="s">
        <v>50</v>
      </c>
      <c r="B36" s="60" t="s">
        <v>138</v>
      </c>
      <c r="C36" s="98">
        <f t="shared" si="1"/>
        <v>1247640</v>
      </c>
      <c r="D36" s="99">
        <v>263835.0</v>
      </c>
      <c r="E36" s="99">
        <v>974110.0</v>
      </c>
      <c r="F36" s="99">
        <v>9695.0</v>
      </c>
      <c r="G36" s="43"/>
      <c r="H36" s="43"/>
      <c r="I36" s="43"/>
      <c r="J36" s="43"/>
      <c r="K36" s="43"/>
      <c r="L36" s="43"/>
      <c r="M36" s="43"/>
      <c r="N36" s="43"/>
      <c r="O36" s="43"/>
      <c r="P36" s="43"/>
      <c r="Q36" s="43"/>
      <c r="R36" s="43"/>
      <c r="S36" s="43"/>
      <c r="T36" s="43"/>
      <c r="U36" s="43"/>
      <c r="V36" s="43"/>
      <c r="W36" s="43"/>
      <c r="X36" s="43"/>
      <c r="Y36" s="43"/>
      <c r="Z36" s="43"/>
    </row>
    <row r="37">
      <c r="A37" s="45" t="s">
        <v>52</v>
      </c>
      <c r="B37" s="60" t="s">
        <v>139</v>
      </c>
      <c r="C37" s="98">
        <f t="shared" si="1"/>
        <v>362344</v>
      </c>
      <c r="D37" s="99">
        <v>345394.0</v>
      </c>
      <c r="E37" s="99">
        <v>16950.0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361460</v>
      </c>
      <c r="D38" s="99">
        <v>78651.0</v>
      </c>
      <c r="E38" s="99">
        <v>282809.0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380100942</v>
      </c>
      <c r="D40" s="104">
        <f t="shared" si="2"/>
        <v>335422478</v>
      </c>
      <c r="E40" s="104">
        <f t="shared" si="2"/>
        <v>38463112</v>
      </c>
      <c r="F40" s="104">
        <f t="shared" si="2"/>
        <v>6215352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PEW CHARITABLE TRUSTS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577826.0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2325356.0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1.2171216E7</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266273.0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4033058.0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2.61037013E8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8.7301635E7</v>
      </c>
      <c r="E12" s="109">
        <f>D11-D12</f>
        <v>173735378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1.150045358E9</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7006951.0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1350161416</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1.8155946E7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1.62297247E8</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278070.0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1.18101685E8</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689861.0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3.953688E7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339059689</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9.8328413E8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2.7817597E7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1011101727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1350161416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THE PEW CHARITABLE TRUSTS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2023'!C40</f>
        <v>380100942</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2023'!C31</f>
        <v>4960110</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375140832</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31261736</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2023'!E2+'Balance Sheet 2023'!E3</f>
        <v>2903182</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0.09286694763</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2023'!E30</f>
        <v>983284130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2023'!C40</f>
        <v>380100942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31675078.5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31.04283167</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2023'!E13:E15)</f>
        <v>1150045358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2023'!C40</f>
        <v>380100942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31675078.5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36.3075772</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36.40044415</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2023'!E2:E7,'Revenues 2023'!F10:F15)</f>
        <v>333367106</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2023'!F44</f>
        <v>408893947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0.8152899021</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2023'!C7:C9)</f>
        <v>116325877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2023'!C10:C12)</f>
        <v>32435651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148761528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2023'!C40</f>
        <v>380100942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0.391373742</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2023'!C10:C11)</f>
        <v>23661454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2023'!C7:C9)</f>
        <v>116325877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0.2034066246</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245</v>
      </c>
      <c r="D41" s="75">
        <f>'Expenses 2023'!D40</f>
        <v>335422478</v>
      </c>
      <c r="E41" s="165">
        <f t="shared" ref="E41:E44" si="1">D41/$D$44</f>
        <v>0.8824563187</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2023'!E40</f>
        <v>38463112</v>
      </c>
      <c r="E42" s="165">
        <f t="shared" si="1"/>
        <v>0.1011918355</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2023'!F40</f>
        <v>6215352</v>
      </c>
      <c r="E43" s="165">
        <f t="shared" si="1"/>
        <v>0.01635184582</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380100942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2023'!F9</f>
        <v>368713353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2023'!F40</f>
        <v>6215352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59.32300423</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2023'!E2:E10)</f>
        <v>19373729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2023'!E19:E22)</f>
        <v>298832948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0.06483130167</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2023'!E18</f>
        <v>1350161416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THE PEW CHARITABLE TRUSTS</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183</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184</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183</v>
      </c>
      <c r="D5" s="177">
        <f>'Ratios 2021'!D8</f>
        <v>0.07465508644</v>
      </c>
      <c r="E5" s="177">
        <f>'Ratios 2022'!D8</f>
        <v>0.7995927789</v>
      </c>
      <c r="F5" s="177">
        <f>'Ratios 2023'!D8</f>
        <v>0.09286694763</v>
      </c>
      <c r="G5" s="177">
        <f>average(D5:F5)</f>
        <v>0.3223716043</v>
      </c>
      <c r="H5" s="150" t="s">
        <v>190</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191</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192</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191</v>
      </c>
      <c r="D10" s="149">
        <f>'Ratios 2021'!D14</f>
        <v>26.22497288</v>
      </c>
      <c r="E10" s="149">
        <f>'Ratios 2022'!D14</f>
        <v>29.84873923</v>
      </c>
      <c r="F10" s="149">
        <f>'Ratios 2023'!D14</f>
        <v>31.04283167</v>
      </c>
      <c r="G10" s="177">
        <f>average(D10:F10)</f>
        <v>29.03884793</v>
      </c>
      <c r="H10" s="150" t="s">
        <v>190</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196</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197</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199</v>
      </c>
      <c r="D15" s="180">
        <f>'Ratios 2021'!D20</f>
        <v>32.94725047</v>
      </c>
      <c r="E15" s="180">
        <f>'Ratios 2022'!D20</f>
        <v>35.49809232</v>
      </c>
      <c r="F15" s="180">
        <f>'Ratios 2023'!D20</f>
        <v>36.3075772</v>
      </c>
      <c r="G15" s="177">
        <f>average(D15:F15)</f>
        <v>34.91764</v>
      </c>
      <c r="H15" s="150" t="s">
        <v>190</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201</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202</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201</v>
      </c>
      <c r="D20" s="163">
        <f>'Ratios 2021'!D26</f>
        <v>0.8779997158</v>
      </c>
      <c r="E20" s="163">
        <f>'Ratios 2022'!D26</f>
        <v>0.7874418737</v>
      </c>
      <c r="F20" s="163">
        <f>'Ratios 2023'!D26</f>
        <v>0.8152899021</v>
      </c>
      <c r="G20" s="181">
        <f>average(D20:F20)</f>
        <v>0.8269104972</v>
      </c>
      <c r="H20" s="150" t="s">
        <v>205</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206</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207</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211</v>
      </c>
      <c r="D25" s="163">
        <f>'Ratios 2021'!D33</f>
        <v>0.3754000269</v>
      </c>
      <c r="E25" s="163">
        <f>'Ratios 2022'!D33</f>
        <v>0.3951196336</v>
      </c>
      <c r="F25" s="163">
        <f>'Ratios 2023'!D33</f>
        <v>0.391373742</v>
      </c>
      <c r="G25" s="181">
        <f>average(D25:F25)</f>
        <v>0.3872978008</v>
      </c>
      <c r="H25" s="150" t="s">
        <v>212</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213</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214</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213</v>
      </c>
      <c r="D30" s="163">
        <f>'Ratios 2021'!D38</f>
        <v>0.2268094836</v>
      </c>
      <c r="E30" s="163">
        <f>'Ratios 2022'!D38</f>
        <v>0.2084357596</v>
      </c>
      <c r="F30" s="163">
        <f>'Ratios 2023'!D38</f>
        <v>0.2034066246</v>
      </c>
      <c r="G30" s="181">
        <f>average(D30:F30)</f>
        <v>0.212883956</v>
      </c>
      <c r="H30" s="150" t="s">
        <v>216</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217</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218</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0.8964741033</v>
      </c>
      <c r="E35" s="163">
        <f>'Ratios 2022'!E41</f>
        <v>0.881881158</v>
      </c>
      <c r="F35" s="163">
        <f>'Ratios 2023'!E41</f>
        <v>0.8824563187</v>
      </c>
      <c r="G35" s="181">
        <f t="shared" ref="G35:G37" si="1">average(D35:F35)</f>
        <v>0.8869371933</v>
      </c>
      <c r="H35" s="181"/>
      <c r="I35" s="43"/>
      <c r="J35" s="43"/>
      <c r="K35" s="43"/>
      <c r="L35" s="43"/>
      <c r="M35" s="43"/>
      <c r="N35" s="43"/>
      <c r="O35" s="43"/>
      <c r="P35" s="43"/>
      <c r="Q35" s="43"/>
      <c r="R35" s="43"/>
      <c r="S35" s="43"/>
      <c r="T35" s="43"/>
      <c r="U35" s="43"/>
      <c r="V35" s="43"/>
      <c r="W35" s="43"/>
      <c r="X35" s="43"/>
      <c r="Y35" s="43"/>
    </row>
    <row r="36">
      <c r="A36" s="139"/>
      <c r="B36" s="52"/>
      <c r="C36" s="148" t="s">
        <v>220</v>
      </c>
      <c r="D36" s="163">
        <f>'Ratios 2021'!E42</f>
        <v>0.0886297177</v>
      </c>
      <c r="E36" s="163">
        <f>'Ratios 2022'!E42</f>
        <v>0.1017448813</v>
      </c>
      <c r="F36" s="163">
        <f>'Ratios 2023'!E42</f>
        <v>0.1011918355</v>
      </c>
      <c r="G36" s="181">
        <f t="shared" si="1"/>
        <v>0.0971888115</v>
      </c>
      <c r="H36" s="181"/>
      <c r="I36" s="43"/>
      <c r="J36" s="43"/>
      <c r="K36" s="43"/>
      <c r="L36" s="43"/>
      <c r="M36" s="43"/>
      <c r="N36" s="43"/>
      <c r="O36" s="43"/>
      <c r="P36" s="43"/>
      <c r="Q36" s="43"/>
      <c r="R36" s="43"/>
      <c r="S36" s="43"/>
      <c r="T36" s="43"/>
      <c r="U36" s="43"/>
      <c r="V36" s="43"/>
      <c r="W36" s="43"/>
      <c r="X36" s="43"/>
      <c r="Y36" s="43"/>
    </row>
    <row r="37">
      <c r="A37" s="139"/>
      <c r="B37" s="182"/>
      <c r="C37" s="148" t="s">
        <v>221</v>
      </c>
      <c r="D37" s="163">
        <f>'Ratios 2021'!E43</f>
        <v>0.01489617898</v>
      </c>
      <c r="E37" s="163">
        <f>'Ratios 2022'!E43</f>
        <v>0.0163739607</v>
      </c>
      <c r="F37" s="163">
        <f>'Ratios 2023'!E43</f>
        <v>0.01635184582</v>
      </c>
      <c r="G37" s="181">
        <f t="shared" si="1"/>
        <v>0.01587399517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222</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223</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226</v>
      </c>
      <c r="D42" s="166">
        <f>'Ratios 2021'!D49</f>
        <v>55.99618863</v>
      </c>
      <c r="E42" s="166">
        <f>'Ratios 2022'!D49</f>
        <v>64.11258774</v>
      </c>
      <c r="F42" s="166">
        <f>'Ratios 2023'!D49</f>
        <v>59.32300423</v>
      </c>
      <c r="G42" s="183">
        <f>average(D42:F42)</f>
        <v>59.81059353</v>
      </c>
      <c r="H42" s="150" t="s">
        <v>227</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228</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229</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232</v>
      </c>
      <c r="D47" s="149">
        <f>'Ratios 2021'!D54</f>
        <v>0.04501307656</v>
      </c>
      <c r="E47" s="149">
        <f>'Ratios 2022'!D54</f>
        <v>0.1298494209</v>
      </c>
      <c r="F47" s="149">
        <f>'Ratios 2023'!D54</f>
        <v>0.06483130167</v>
      </c>
      <c r="G47" s="177">
        <f>average(D47:F47)</f>
        <v>0.07989793305</v>
      </c>
      <c r="H47" s="150" t="s">
        <v>233</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234</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235</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238</v>
      </c>
      <c r="D52" s="184">
        <f>'Ratios 2021'!D59</f>
        <v>0</v>
      </c>
      <c r="E52" s="184">
        <f>'Ratios 2022'!D59</f>
        <v>0</v>
      </c>
      <c r="F52" s="184">
        <f>'Ratios 2023'!D59</f>
        <v>0</v>
      </c>
      <c r="G52" s="185">
        <f>average(D52:F52)</f>
        <v>0</v>
      </c>
      <c r="H52" s="150" t="s">
        <v>239</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THE PEW CHARITABLE TRUSTS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PEW CHARITABLE TRUSTS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2.99758257E8</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1.4280688E7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218140.0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314038945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550.0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550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2.2812713E7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335.0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399002.0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363290.0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35712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35712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1.162046201E9</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1.158565489E9</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3480712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3480712</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757513.0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98</v>
      </c>
      <c r="D40" s="74"/>
      <c r="E40" s="48">
        <v>283946.0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1041459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341410426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THE PEW CHARITABLE TRUSTS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160612060</v>
      </c>
      <c r="D3" s="99">
        <v>1.6061206E8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13280709</v>
      </c>
      <c r="D5" s="99">
        <v>1.3280709E7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4150645</v>
      </c>
      <c r="D7" s="99">
        <v>652037.0</v>
      </c>
      <c r="E7" s="99">
        <v>3498608.0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358648</v>
      </c>
      <c r="D8" s="99">
        <v>0.0</v>
      </c>
      <c r="E8" s="99">
        <v>358648.0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103841798</v>
      </c>
      <c r="D9" s="99">
        <v>8.554371E7</v>
      </c>
      <c r="E9" s="99">
        <v>1.4695239E7</v>
      </c>
      <c r="F9" s="99">
        <v>3602849.0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11412790</v>
      </c>
      <c r="D10" s="99">
        <v>9280292.0</v>
      </c>
      <c r="E10" s="99">
        <v>1735155.0</v>
      </c>
      <c r="F10" s="99">
        <v>397343.0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13162265</v>
      </c>
      <c r="D11" s="99">
        <v>1.0628179E7</v>
      </c>
      <c r="E11" s="99">
        <v>2093581.0</v>
      </c>
      <c r="F11" s="99">
        <v>440505.0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8407141</v>
      </c>
      <c r="D12" s="99">
        <v>6684544.0</v>
      </c>
      <c r="E12" s="99">
        <v>1438060.0</v>
      </c>
      <c r="F12" s="99">
        <v>284537.0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895033</v>
      </c>
      <c r="D15" s="99">
        <v>356767.0</v>
      </c>
      <c r="E15" s="99">
        <v>537769.0</v>
      </c>
      <c r="F15" s="99">
        <v>497.0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332899</v>
      </c>
      <c r="D16" s="99">
        <v>0.0</v>
      </c>
      <c r="E16" s="99">
        <v>332899.0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1665854</v>
      </c>
      <c r="D17" s="99">
        <v>1665854.0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1616755</v>
      </c>
      <c r="D19" s="99">
        <v>0.0</v>
      </c>
      <c r="E19" s="99">
        <v>1616755.0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19605891</v>
      </c>
      <c r="D20" s="99">
        <v>1.814152E7</v>
      </c>
      <c r="E20" s="99">
        <v>1402944.0</v>
      </c>
      <c r="F20" s="99">
        <v>61427.0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1236647</v>
      </c>
      <c r="D21" s="99">
        <v>1236574.0</v>
      </c>
      <c r="E21" s="99">
        <v>0.0</v>
      </c>
      <c r="F21" s="99">
        <v>73.0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2647696</v>
      </c>
      <c r="D22" s="99">
        <v>2285831.0</v>
      </c>
      <c r="E22" s="99">
        <v>315065.0</v>
      </c>
      <c r="F22" s="99">
        <v>46800.0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9858463</v>
      </c>
      <c r="D23" s="99">
        <v>8232387.0</v>
      </c>
      <c r="E23" s="99">
        <v>1399947.0</v>
      </c>
      <c r="F23" s="99">
        <v>226129.0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4767336</v>
      </c>
      <c r="D25" s="99">
        <v>4290387.0</v>
      </c>
      <c r="E25" s="99">
        <v>359163.0</v>
      </c>
      <c r="F25" s="99">
        <v>117786.0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3115133</v>
      </c>
      <c r="D26" s="99">
        <v>2964611.0</v>
      </c>
      <c r="E26" s="99">
        <v>104895.0</v>
      </c>
      <c r="F26" s="99">
        <v>45627.0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88796</v>
      </c>
      <c r="D27" s="99">
        <v>88796.0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1455233</v>
      </c>
      <c r="D28" s="99">
        <v>1079703.0</v>
      </c>
      <c r="E28" s="99">
        <v>357468.0</v>
      </c>
      <c r="F28" s="99">
        <v>18062.0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4572812</v>
      </c>
      <c r="D29" s="99">
        <v>3735618.0</v>
      </c>
      <c r="E29" s="99">
        <v>698624.0</v>
      </c>
      <c r="F29" s="99">
        <v>138570.0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6029554</v>
      </c>
      <c r="D31" s="99">
        <v>5067166.0</v>
      </c>
      <c r="E31" s="99">
        <v>774425.0</v>
      </c>
      <c r="F31" s="99">
        <v>187963.0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457908</v>
      </c>
      <c r="D32" s="99">
        <v>74489.0</v>
      </c>
      <c r="E32" s="99">
        <v>380656.0</v>
      </c>
      <c r="F32" s="99">
        <v>2763.0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250</v>
      </c>
      <c r="D34" s="99">
        <v>0.0</v>
      </c>
      <c r="E34" s="99">
        <v>250.0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1357064</v>
      </c>
      <c r="D35" s="99">
        <v>1240971.0</v>
      </c>
      <c r="E35" s="99">
        <v>78804.0</v>
      </c>
      <c r="F35" s="99">
        <v>37289.0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1150123</v>
      </c>
      <c r="D36" s="99">
        <v>0.0</v>
      </c>
      <c r="E36" s="99">
        <v>1150123.0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139</v>
      </c>
      <c r="C37" s="98">
        <f t="shared" si="1"/>
        <v>337673</v>
      </c>
      <c r="D37" s="99">
        <v>334673.0</v>
      </c>
      <c r="E37" s="99">
        <v>3000.0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69976</v>
      </c>
      <c r="D38" s="99">
        <v>34104.0</v>
      </c>
      <c r="E38" s="99">
        <v>35872.0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376487152</v>
      </c>
      <c r="D40" s="104">
        <f t="shared" si="2"/>
        <v>337510982</v>
      </c>
      <c r="E40" s="104">
        <f t="shared" si="2"/>
        <v>33367950</v>
      </c>
      <c r="F40" s="104">
        <f t="shared" si="2"/>
        <v>5608220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PEW CHARITABLE TRUSTS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546241.0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1758471.0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8878544.0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431540.0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3852862.0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2.58463676E8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7.7906581E7</v>
      </c>
      <c r="E12" s="109">
        <f>D11-D12</f>
        <v>180557095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1.033684708E9</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4725022.0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1234434483</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1.6467696E7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1.94074403E8</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2335507.0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1.30748273E8</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973516.0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4.6626651E7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391226046</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8.22780446E8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2.0427991E7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843208437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1234434483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THE PEW CHARITABLE TRUSTS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2021'!C40</f>
        <v>376487152</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2021'!C31</f>
        <v>6029554</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370457598</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30871466.5</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2021'!E2+'Balance Sheet 2021'!E3</f>
        <v>2304712</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0.07465508644</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2021'!E30</f>
        <v>822780446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2021'!C40</f>
        <v>376487152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31373929.33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26.22497288</v>
      </c>
      <c r="E14" s="150" t="s">
        <v>190</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2021'!E13:E15)</f>
        <v>1033684708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2021'!C40</f>
        <v>376487152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31373929.33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32.94725047</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33.02190556</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2021'!E2:E7,'Revenues 2021'!F10:F15)</f>
        <v>299758257</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2021'!F44</f>
        <v>341410426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0.8779997158</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2021'!C7:C9)</f>
        <v>108351091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2021'!C10:C12)</f>
        <v>32982196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141333287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2021'!C40</f>
        <v>376487152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0.3754000269</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2021'!C10:C11)</f>
        <v>24575055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2021'!C7:C9)</f>
        <v>108351091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0.2268094836</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219</v>
      </c>
      <c r="D41" s="75">
        <f>'Expenses 2021'!D40</f>
        <v>337510982</v>
      </c>
      <c r="E41" s="165">
        <f t="shared" ref="E41:E44" si="1">D41/$D$44</f>
        <v>0.8964741033</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2021'!E40</f>
        <v>33367950</v>
      </c>
      <c r="E42" s="165">
        <f t="shared" si="1"/>
        <v>0.0886297177</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2021'!F40</f>
        <v>5608220</v>
      </c>
      <c r="E43" s="165">
        <f t="shared" si="1"/>
        <v>0.01489617898</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376487152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2021'!F9</f>
        <v>314038945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2021'!F40</f>
        <v>5608220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55.99618863</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2021'!E2:E10)</f>
        <v>15467658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2021'!E19:E22)</f>
        <v>343625879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0.04501307656</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2021'!E18</f>
        <v>1234434483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PEW CHARITABLE TRUSTS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3.26970531E8</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5.2388972E7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1255258.0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379359503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11100.0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11100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2.8029932E7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251.0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495868.0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547176.0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-51308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-51308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9.06482069E8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8.99545564E8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6936505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6936505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819111.0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241</v>
      </c>
      <c r="D40" s="74"/>
      <c r="E40" s="48">
        <v>126229.0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945340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415231323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THE PEW CHARITABLE TRUSTS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139168544</v>
      </c>
      <c r="D3" s="99">
        <v>1.39168544E8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100000</v>
      </c>
      <c r="D4" s="99">
        <v>100000.0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14164240</v>
      </c>
      <c r="D5" s="99">
        <v>1.416424E7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3965948</v>
      </c>
      <c r="D7" s="99">
        <v>713935.0</v>
      </c>
      <c r="E7" s="99">
        <v>3252013.0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30589</v>
      </c>
      <c r="D8" s="99">
        <v>0.0</v>
      </c>
      <c r="E8" s="99">
        <v>30589.0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107384399</v>
      </c>
      <c r="D9" s="99">
        <v>8.6833295E7</v>
      </c>
      <c r="E9" s="99">
        <v>1.6778191E7</v>
      </c>
      <c r="F9" s="99">
        <v>3772913.0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11533496</v>
      </c>
      <c r="D10" s="99">
        <v>9259612.0</v>
      </c>
      <c r="E10" s="99">
        <v>1867913.0</v>
      </c>
      <c r="F10" s="99">
        <v>405971.0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11682274</v>
      </c>
      <c r="D11" s="99">
        <v>9330755.0</v>
      </c>
      <c r="E11" s="99">
        <v>1944420.0</v>
      </c>
      <c r="F11" s="99">
        <v>407099.0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8188275</v>
      </c>
      <c r="D12" s="99">
        <v>6556214.0</v>
      </c>
      <c r="E12" s="99">
        <v>1369159.0</v>
      </c>
      <c r="F12" s="99">
        <v>262902.0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1006200</v>
      </c>
      <c r="D15" s="99">
        <v>444741.0</v>
      </c>
      <c r="E15" s="99">
        <v>561421.0</v>
      </c>
      <c r="F15" s="99">
        <v>38.0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312862</v>
      </c>
      <c r="D16" s="99">
        <v>0.0</v>
      </c>
      <c r="E16" s="99">
        <v>312862.0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1130957</v>
      </c>
      <c r="D17" s="99">
        <v>1130957.0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1611761</v>
      </c>
      <c r="D19" s="99">
        <v>0.0</v>
      </c>
      <c r="E19" s="99">
        <v>1611761.0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18696441</v>
      </c>
      <c r="D20" s="99">
        <v>1.6144683E7</v>
      </c>
      <c r="E20" s="99">
        <v>2444384.0</v>
      </c>
      <c r="F20" s="99">
        <v>107374.0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902501</v>
      </c>
      <c r="D21" s="99">
        <v>902501.0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2957697</v>
      </c>
      <c r="D22" s="99">
        <v>2446578.0</v>
      </c>
      <c r="E22" s="99">
        <v>443496.0</v>
      </c>
      <c r="F22" s="99">
        <v>67623.0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10228634</v>
      </c>
      <c r="D23" s="99">
        <v>8533962.0</v>
      </c>
      <c r="E23" s="99">
        <v>1469261.0</v>
      </c>
      <c r="F23" s="99">
        <v>225411.0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4732406</v>
      </c>
      <c r="D25" s="99">
        <v>3980820.0</v>
      </c>
      <c r="E25" s="99">
        <v>638231.0</v>
      </c>
      <c r="F25" s="99">
        <v>113355.0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7356812</v>
      </c>
      <c r="D26" s="99">
        <v>6980140.0</v>
      </c>
      <c r="E26" s="99">
        <v>238291.0</v>
      </c>
      <c r="F26" s="99">
        <v>138381.0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32696</v>
      </c>
      <c r="D27" s="99">
        <v>32696.0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2288270</v>
      </c>
      <c r="D28" s="99">
        <v>1731655.0</v>
      </c>
      <c r="E28" s="99">
        <v>512712.0</v>
      </c>
      <c r="F28" s="99">
        <v>43903.0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4199679</v>
      </c>
      <c r="D29" s="99">
        <v>3416028.0</v>
      </c>
      <c r="E29" s="99">
        <v>664495.0</v>
      </c>
      <c r="F29" s="99">
        <v>119156.0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5788780</v>
      </c>
      <c r="D31" s="99">
        <v>4849505.0</v>
      </c>
      <c r="E31" s="99">
        <v>770117.0</v>
      </c>
      <c r="F31" s="99">
        <v>169158.0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495448</v>
      </c>
      <c r="D32" s="99">
        <v>91267.0</v>
      </c>
      <c r="E32" s="99">
        <v>401043.0</v>
      </c>
      <c r="F32" s="99">
        <v>3138.0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137</v>
      </c>
      <c r="C34" s="98">
        <f t="shared" si="1"/>
        <v>1632380</v>
      </c>
      <c r="D34" s="99">
        <v>1437216.0</v>
      </c>
      <c r="E34" s="99">
        <v>115503.0</v>
      </c>
      <c r="F34" s="99">
        <v>79661.0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1214019</v>
      </c>
      <c r="D35" s="99">
        <v>0.0</v>
      </c>
      <c r="E35" s="99">
        <v>1214019.0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329770</v>
      </c>
      <c r="D36" s="99">
        <v>327770.0</v>
      </c>
      <c r="E36" s="99">
        <v>1000.0</v>
      </c>
      <c r="F36" s="99">
        <v>1000.0</v>
      </c>
      <c r="G36" s="43"/>
      <c r="H36" s="43"/>
      <c r="I36" s="43"/>
      <c r="J36" s="43"/>
      <c r="K36" s="43"/>
      <c r="L36" s="43"/>
      <c r="M36" s="43"/>
      <c r="N36" s="43"/>
      <c r="O36" s="43"/>
      <c r="P36" s="43"/>
      <c r="Q36" s="43"/>
      <c r="R36" s="43"/>
      <c r="S36" s="43"/>
      <c r="T36" s="43"/>
      <c r="U36" s="43"/>
      <c r="V36" s="43"/>
      <c r="W36" s="43"/>
      <c r="X36" s="43"/>
      <c r="Y36" s="43"/>
      <c r="Z36" s="43"/>
    </row>
    <row r="37">
      <c r="A37" s="45" t="s">
        <v>52</v>
      </c>
      <c r="B37" s="60" t="s">
        <v>136</v>
      </c>
      <c r="C37" s="98">
        <f t="shared" si="1"/>
        <v>250</v>
      </c>
      <c r="D37" s="99">
        <v>0.0</v>
      </c>
      <c r="E37" s="99">
        <v>250.0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236188</v>
      </c>
      <c r="D38" s="99">
        <v>109617.0</v>
      </c>
      <c r="E38" s="99">
        <v>126571.0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361371516</v>
      </c>
      <c r="D40" s="104">
        <f t="shared" si="2"/>
        <v>318686731</v>
      </c>
      <c r="E40" s="104">
        <f t="shared" si="2"/>
        <v>36767702</v>
      </c>
      <c r="F40" s="104">
        <f t="shared" si="2"/>
        <v>5917083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PEW CHARITABLE TRUSTS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304279.0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2.338917E7</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1.3524111E7</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323844.0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3727377.0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2.58880157E8</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8.2881756E7</v>
      </c>
      <c r="E12" s="109">
        <f>D11-D12</f>
        <v>175998401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1.068999953E9</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4927325.0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1291194460</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1.6415141E7</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1.75970409E8</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899764.0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1.24534979E8</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836142.0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4.0053811E7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358710246</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8.98873679E8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3.3610535E7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932484214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1291194460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