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<sst xmlns="http://schemas.openxmlformats.org/spreadsheetml/2006/main" count="871" uniqueCount="251">
  <si>
    <t>MEM GLOBAL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</si>
  <si>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</si>
  <si>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</si>
  <si>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</si>
  <si>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</si>
  <si>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</si>
  <si>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</si>
  <si>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</si>
  <si>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</si>
  <si>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</si>
  <si>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</si>
  <si>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</si>
  <si>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</si>
  <si>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</si>
  <si>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</si>
  <si>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</si>
  <si>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</si>
  <si>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</si>
  <si>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</si>
  <si>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</si>
  <si>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</si>
  <si>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</si>
  <si>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</si>
  <si>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</si>
  <si>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</si>
  <si>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</si>
  <si>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</si>
  <si>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</si>
  <si>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</si>
  <si>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</si>
  <si>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</si>
  <si>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</si>
  <si>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</si>
  <si>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</si>
  <si>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</si>
  <si>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</si>
  <si>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</si>
  <si>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</si>
  <si>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</si>
  <si>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</si>
  <si>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</si>
  <si>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</si>
  <si>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</si>
  <si>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</si>
  <si>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</si>
  <si>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</si>
  <si>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</si>
  <si>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</si>
  <si>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</si>
  <si>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</si>
  <si>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</si>
  <si>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</si>
  <si>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</si>
  <si>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</si>
  <si>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</si>
  <si>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</si>
  <si>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</si>
  <si>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</si>
  <si>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</si>
  <si>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</si>
  <si>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</si>
  <si>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</si>
  <si>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</si>
  <si>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</si>
  <si>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MEETINGS AND EVENTS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</si>
  <si>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</si>
  <si>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</si>
  <si>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</si>
  <si>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</si>
  <si>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</si>
  <si>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</si>
  <si>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</si>
  <si>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</si>
  <si>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</si>
  <si>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</si>
  <si>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</si>
  <si>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</si>
  <si>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</si>
  <si>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</si>
  <si>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</si>
  <si>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</si>
  <si>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</si>
  <si>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</si>
  <si>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</si>
  <si>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</si>
  <si>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</si>
  <si>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</si>
  <si>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</si>
  <si>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</si>
  <si>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</si>
  <si>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</si>
  <si>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</si>
  <si>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</si>
  <si>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</si>
  <si>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</si>
  <si>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</si>
  <si>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</si>
  <si>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</si>
  <si>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</si>
  <si>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</si>
  <si>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</si>
  <si>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</si>
  <si>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</si>
  <si>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</si>
  <si>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</si>
  <si>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</si>
  <si>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</si>
  <si>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</si>
  <si>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</si>
  <si>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</si>
  <si>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</si>
  <si>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</si>
  <si>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</si>
  <si>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</si>
  <si>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</si>
  <si>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</si>
  <si>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</si>
  <si>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</si>
  <si>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</si>
  <si>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</si>
  <si>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</si>
  <si>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</si>
  <si>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</si>
  <si>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</si>
  <si>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</si>
  <si>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</si>
  <si>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</si>
  <si>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</si>
  <si>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</si>
  <si>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</si>
  <si>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</si>
  <si>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</si>
  <si>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</si>
  <si>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</si>
  <si>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</si>
  <si>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RENT SUBSIDY (SCH. O)</t>
  </si>
  <si>
    <t>PROGRAMMING (SCH. O)</t>
  </si>
  <si>
    <t xml:space="preserve"> RETREAT CNTR. (SCH. O)</t>
  </si>
  <si>
    <t>JEWISH LEARNING FUND</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</si>
  <si>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</si>
  <si>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</si>
  <si>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</si>
  <si>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</si>
  <si>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</si>
  <si>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</si>
  <si>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</si>
  <si>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</si>
  <si>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</si>
  <si>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</si>
  <si>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</si>
  <si>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</si>
  <si>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</si>
  <si>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</si>
  <si>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</si>
  <si>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</si>
  <si>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</si>
  <si>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</si>
  <si>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</si>
  <si>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</si>
  <si>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</si>
  <si>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</si>
  <si>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</si>
  <si>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</si>
  <si>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</si>
  <si>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</si>
  <si>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</si>
  <si>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</si>
  <si>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</si>
  <si>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</si>
  <si>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</si>
  <si>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</si>
  <si>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</si>
  <si>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</si>
  <si>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</si>
  <si>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</si>
  <si>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</si>
  <si>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</si>
  <si>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</si>
  <si>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</si>
  <si>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</si>
  <si>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</si>
  <si>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</si>
  <si>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</si>
  <si>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</si>
  <si>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</si>
  <si>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</si>
  <si>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</si>
  <si>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</si>
  <si>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</si>
  <si>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</si>
  <si>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</si>
  <si>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</si>
  <si>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</si>
  <si>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</si>
  <si>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</si>
  <si>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</si>
  <si>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</si>
  <si>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</si>
  <si>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</si>
  <si>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</si>
  <si>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</si>
  <si>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</si>
  <si>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</si>
  <si>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</si>
  <si>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</si>
  <si>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</si>
  <si>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</si>
  <si>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</si>
  <si>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</si>
  <si>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</si>
  <si>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</si>
  <si>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</si>
  <si>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</si>
  <si>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</si>
  <si>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</si>
  <si>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</si>
  <si>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</si>
  <si>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</si>
  <si>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</si>
  <si>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</si>
  <si>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</si>
  <si>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</si>
  <si>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</si>
  <si>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</si>
  <si>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</si>
  <si>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</si>
  <si>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</si>
  <si>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</si>
  <si>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</si>
  <si>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</si>
  <si>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</si>
  <si>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</si>
  <si>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</si>
  <si>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</si>
  <si>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</si>
  <si>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</si>
  <si>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</si>
  <si>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</si>
  <si>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</si>
  <si>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</si>
  <si>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ENDOWMENT EXPENDITURES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</si>
  <si>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</si>
  <si>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</si>
  <si>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PROFESSIONAL DEVELOP.</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</si>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</sst>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MEM GLOBAL</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20716449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59150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20657299</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1721441.583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3150677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1.830254962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4161688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20716449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1726370.75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2.410657155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3084183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20716449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1726370.75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1.786512544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3.616767506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17793554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18805241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0.9462018594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7324054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1446824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8770878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20716449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0.4233774813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850497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7324054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0.1161238025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16169843</v>
      </c>
      <c r="E41" s="164">
        <f t="shared" ref="E41:E44" si="1">D41/$D$44</f>
        <v>0.7805315959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2340743</v>
      </c>
      <c r="E42" s="164">
        <f t="shared" si="1"/>
        <v>0.1129895862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2205863</v>
      </c>
      <c r="E43" s="164">
        <f t="shared" si="1"/>
        <v>0.1064788179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20716449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18293554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2205863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8.293150572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7087140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942445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7.519950766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374695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12174231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0.03077771401</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MEM GLOBAL</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2.0258903E7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20258903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447919.0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447919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48277.0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51981.0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51981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51981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6879357.0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6765128.0</v>
      </c>
      <c r="E27" s="50">
        <v>6200.0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114229</v>
      </c>
      <c r="E28" s="75">
        <f t="shared" si="2"/>
        <v>-6200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108029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2771.0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2771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20917880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MEM GLOBAL</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194866</v>
      </c>
      <c r="D4" s="99">
        <v>194866.0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285435</v>
      </c>
      <c r="D5" s="99">
        <v>285435.0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890504</v>
      </c>
      <c r="D7" s="99">
        <v>219637.0</v>
      </c>
      <c r="E7" s="99">
        <v>156530.0</v>
      </c>
      <c r="F7" s="99">
        <v>514337.0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5916306</v>
      </c>
      <c r="D9" s="99">
        <v>4072870.0</v>
      </c>
      <c r="E9" s="99">
        <v>862982.0</v>
      </c>
      <c r="F9" s="99">
        <v>980454.0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92696</v>
      </c>
      <c r="D10" s="99">
        <v>68790.0</v>
      </c>
      <c r="E10" s="99">
        <v>11834.0</v>
      </c>
      <c r="F10" s="99">
        <v>12072.0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468190</v>
      </c>
      <c r="D11" s="99">
        <v>317736.0</v>
      </c>
      <c r="E11" s="99">
        <v>56281.0</v>
      </c>
      <c r="F11" s="99">
        <v>94173.0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740532</v>
      </c>
      <c r="D12" s="99">
        <v>465556.0</v>
      </c>
      <c r="E12" s="99">
        <v>109375.0</v>
      </c>
      <c r="F12" s="99">
        <v>165601.0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20193</v>
      </c>
      <c r="D15" s="99">
        <v>0.0</v>
      </c>
      <c r="E15" s="99">
        <v>20193.0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301963</v>
      </c>
      <c r="D16" s="99">
        <v>1339.0</v>
      </c>
      <c r="E16" s="99">
        <v>300304.0</v>
      </c>
      <c r="F16" s="99">
        <v>320.0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37139</v>
      </c>
      <c r="D19" s="99">
        <v>0.0</v>
      </c>
      <c r="E19" s="99">
        <v>37139.0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1477383</v>
      </c>
      <c r="D20" s="99">
        <v>1200089.0</v>
      </c>
      <c r="E20" s="99">
        <v>132247.0</v>
      </c>
      <c r="F20" s="99">
        <v>145047.0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345222</v>
      </c>
      <c r="D21" s="99">
        <v>264125.0</v>
      </c>
      <c r="E21" s="99">
        <v>37685.0</v>
      </c>
      <c r="F21" s="99">
        <v>43412.0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296779</v>
      </c>
      <c r="D22" s="99">
        <v>153527.0</v>
      </c>
      <c r="E22" s="99">
        <v>87615.0</v>
      </c>
      <c r="F22" s="99">
        <v>55637.0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393614</v>
      </c>
      <c r="D23" s="99">
        <v>240094.0</v>
      </c>
      <c r="E23" s="99">
        <v>97432.0</v>
      </c>
      <c r="F23" s="99">
        <v>56088.0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258037</v>
      </c>
      <c r="D25" s="99">
        <v>176326.0</v>
      </c>
      <c r="E25" s="99">
        <v>38780.0</v>
      </c>
      <c r="F25" s="99">
        <v>42931.0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853642</v>
      </c>
      <c r="D26" s="99">
        <v>659194.0</v>
      </c>
      <c r="E26" s="99">
        <v>107134.0</v>
      </c>
      <c r="F26" s="99">
        <v>87314.0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13956</v>
      </c>
      <c r="D29" s="99">
        <v>9497.0</v>
      </c>
      <c r="E29" s="99">
        <v>2186.0</v>
      </c>
      <c r="F29" s="99">
        <v>2273.0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116692</v>
      </c>
      <c r="D31" s="99">
        <v>80004.0</v>
      </c>
      <c r="E31" s="99">
        <v>17539.0</v>
      </c>
      <c r="F31" s="99">
        <v>19149.0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59550</v>
      </c>
      <c r="D32" s="99">
        <v>13750.0</v>
      </c>
      <c r="E32" s="99">
        <v>43032.0</v>
      </c>
      <c r="F32" s="99">
        <v>2768.0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3500190</v>
      </c>
      <c r="D34" s="99">
        <v>3500190.0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1860903</v>
      </c>
      <c r="D35" s="99">
        <v>1860903.0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553356</v>
      </c>
      <c r="D36" s="99">
        <v>553356.0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44624</v>
      </c>
      <c r="D37" s="99">
        <v>1687.0</v>
      </c>
      <c r="E37" s="99">
        <v>41803.0</v>
      </c>
      <c r="F37" s="99">
        <v>1134.0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43147</v>
      </c>
      <c r="D38" s="99">
        <v>0.0</v>
      </c>
      <c r="E38" s="99">
        <v>43147.0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18764919</v>
      </c>
      <c r="D40" s="103">
        <f t="shared" si="2"/>
        <v>14338971</v>
      </c>
      <c r="E40" s="103">
        <f t="shared" si="2"/>
        <v>2203238</v>
      </c>
      <c r="F40" s="103">
        <f t="shared" si="2"/>
        <v>2222710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MEM GLOBAL</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4020357.0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272896.0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4066224.0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800251.0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1194363.0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310598.0</v>
      </c>
      <c r="E12" s="108">
        <f>D11-D12</f>
        <v>883765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3216727.0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1135927.0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14396147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859155.0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349606.0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28804.0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1237565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4900408.0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8258174.0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13158582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14396147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MEM GLOBAL</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18764919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116692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18648227</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1554018.917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4293253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2.762677438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4900408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18764919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1563743.25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3.133767644</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3216727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18764919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1563743.25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2.057068512</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4.81974595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20258903</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20917880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0.9684969509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6806810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1301418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8108228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18764919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0.4320950173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560886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6806810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0.0824007134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244</v>
      </c>
      <c r="D41" s="75">
        <f>'Expenses 2024'!D40</f>
        <v>14338971</v>
      </c>
      <c r="E41" s="164">
        <f t="shared" ref="E41:E44" si="1">D41/$D$44</f>
        <v>0.7641371114</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2203238</v>
      </c>
      <c r="E42" s="164">
        <f t="shared" si="1"/>
        <v>0.1174126038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2222710</v>
      </c>
      <c r="E43" s="164">
        <f t="shared" si="1"/>
        <v>0.1184502848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18764919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20258903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2222710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9.114505716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9159728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859155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10.66132188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349606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14396147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0.02428469229</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MEM GLOBAL</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182</v>
      </c>
      <c r="D5" s="176">
        <f>'Ratios 2022'!D8</f>
        <v>2.587040673</v>
      </c>
      <c r="E5" s="176">
        <f>'Ratios 2023'!D8</f>
        <v>1.830254962</v>
      </c>
      <c r="F5" s="176">
        <f>'Ratios 2024'!D8</f>
        <v>2.762677438</v>
      </c>
      <c r="G5" s="176">
        <f>average(D5:F5)</f>
        <v>2.393324358</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190</v>
      </c>
      <c r="D10" s="148">
        <f>'Ratios 2022'!D14</f>
        <v>3.760794581</v>
      </c>
      <c r="E10" s="148">
        <f>'Ratios 2023'!D14</f>
        <v>2.410657155</v>
      </c>
      <c r="F10" s="148">
        <f>'Ratios 2024'!D14</f>
        <v>3.133767644</v>
      </c>
      <c r="G10" s="176">
        <f>average(D10:F10)</f>
        <v>3.101739793</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2.521611024</v>
      </c>
      <c r="E15" s="179">
        <f>'Ratios 2023'!D20</f>
        <v>1.786512544</v>
      </c>
      <c r="F15" s="179">
        <f>'Ratios 2024'!D20</f>
        <v>2.057068512</v>
      </c>
      <c r="G15" s="176">
        <f>average(D15:F15)</f>
        <v>2.121730693</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0.9129429876</v>
      </c>
      <c r="E20" s="162">
        <f>'Ratios 2023'!D26</f>
        <v>0.9462018594</v>
      </c>
      <c r="F20" s="162">
        <f>'Ratios 2024'!D26</f>
        <v>0.9684969509</v>
      </c>
      <c r="G20" s="180">
        <f>average(D20:F20)</f>
        <v>0.942547266</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0.4405806353</v>
      </c>
      <c r="E25" s="162">
        <f>'Ratios 2023'!D33</f>
        <v>0.4233774813</v>
      </c>
      <c r="F25" s="162">
        <f>'Ratios 2024'!D33</f>
        <v>0.4320950173</v>
      </c>
      <c r="G25" s="180">
        <f>average(D25:F25)</f>
        <v>0.4320177113</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0.09861335589</v>
      </c>
      <c r="E30" s="162">
        <f>'Ratios 2023'!D38</f>
        <v>0.1161238025</v>
      </c>
      <c r="F30" s="162">
        <f>'Ratios 2024'!D38</f>
        <v>0.0824007134</v>
      </c>
      <c r="G30" s="180">
        <f>average(D30:F30)</f>
        <v>0.09904595726</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0.7405574625</v>
      </c>
      <c r="E35" s="162">
        <f>'Ratios 2023'!E41</f>
        <v>0.7805315959</v>
      </c>
      <c r="F35" s="162">
        <f>'Ratios 2024'!E41</f>
        <v>0.7641371114</v>
      </c>
      <c r="G35" s="180">
        <f t="shared" ref="G35:G37" si="1">average(D35:F35)</f>
        <v>0.7617420566</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0.1531057815</v>
      </c>
      <c r="E36" s="162">
        <f>'Ratios 2023'!E42</f>
        <v>0.1129895862</v>
      </c>
      <c r="F36" s="162">
        <f>'Ratios 2024'!E42</f>
        <v>0.1174126038</v>
      </c>
      <c r="G36" s="180">
        <f t="shared" si="1"/>
        <v>0.1278359905</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0.106336756</v>
      </c>
      <c r="E37" s="162">
        <f>'Ratios 2023'!E43</f>
        <v>0.1064788179</v>
      </c>
      <c r="F37" s="162">
        <f>'Ratios 2024'!E43</f>
        <v>0.1184502848</v>
      </c>
      <c r="G37" s="180">
        <f t="shared" si="1"/>
        <v>0.1104219529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7.515648144</v>
      </c>
      <c r="E42" s="165">
        <f>'Ratios 2023'!D49</f>
        <v>8.293150572</v>
      </c>
      <c r="F42" s="165">
        <f>'Ratios 2024'!D49</f>
        <v>9.114505716</v>
      </c>
      <c r="G42" s="182">
        <f>average(D42:F42)</f>
        <v>8.307768144</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8.940051531</v>
      </c>
      <c r="E47" s="148">
        <f>'Ratios 2023'!D54</f>
        <v>7.519950766</v>
      </c>
      <c r="F47" s="148">
        <f>'Ratios 2024'!D54</f>
        <v>10.66132188</v>
      </c>
      <c r="G47" s="176">
        <f>average(D47:F47)</f>
        <v>9.040441392</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0.02954292515</v>
      </c>
      <c r="E52" s="183">
        <f>'Ratios 2023'!D59</f>
        <v>0.03077771401</v>
      </c>
      <c r="F52" s="183">
        <f>'Ratios 2024'!D59</f>
        <v>0.02428469229</v>
      </c>
      <c r="G52" s="184">
        <f>average(D52:F52)</f>
        <v>0.02820177715</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MEM GLOBAL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MEM GLOBAL</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810619.0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1.4360784E7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15171403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309213.0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309213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184006.0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17477.0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17477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17477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104980.0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72821.0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32159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32159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15951.0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15951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15730209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MEM GLOBAL</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1198431</v>
      </c>
      <c r="D7" s="99">
        <v>532716.0</v>
      </c>
      <c r="E7" s="99">
        <v>443991.0</v>
      </c>
      <c r="F7" s="99">
        <v>221724.0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5892718</v>
      </c>
      <c r="D9" s="99">
        <v>4074592.0</v>
      </c>
      <c r="E9" s="99">
        <v>714209.0</v>
      </c>
      <c r="F9" s="99">
        <v>1103917.0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54775</v>
      </c>
      <c r="D10" s="99">
        <v>43152.0</v>
      </c>
      <c r="E10" s="99">
        <v>34.0</v>
      </c>
      <c r="F10" s="99">
        <v>11589.0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644507</v>
      </c>
      <c r="D11" s="99">
        <v>445804.0</v>
      </c>
      <c r="E11" s="99">
        <v>77151.0</v>
      </c>
      <c r="F11" s="99">
        <v>121552.0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573324</v>
      </c>
      <c r="D12" s="99">
        <v>387661.0</v>
      </c>
      <c r="E12" s="99">
        <v>79477.0</v>
      </c>
      <c r="F12" s="99">
        <v>106186.0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6019</v>
      </c>
      <c r="D15" s="99">
        <v>2261.0</v>
      </c>
      <c r="E15" s="99">
        <v>3205.0</v>
      </c>
      <c r="F15" s="99">
        <v>553.0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198920</v>
      </c>
      <c r="D16" s="99">
        <v>4145.0</v>
      </c>
      <c r="E16" s="99">
        <v>188655.0</v>
      </c>
      <c r="F16" s="99">
        <v>6120.0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37967</v>
      </c>
      <c r="D19" s="99">
        <v>0.0</v>
      </c>
      <c r="E19" s="99">
        <v>37967.0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1509684</v>
      </c>
      <c r="D20" s="99">
        <v>1023119.0</v>
      </c>
      <c r="E20" s="99">
        <v>376027.0</v>
      </c>
      <c r="F20" s="99">
        <v>110538.0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191221</v>
      </c>
      <c r="D21" s="99">
        <v>139408.0</v>
      </c>
      <c r="E21" s="99">
        <v>24914.0</v>
      </c>
      <c r="F21" s="99">
        <v>26899.0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469523</v>
      </c>
      <c r="D22" s="99">
        <v>201893.0</v>
      </c>
      <c r="E22" s="99">
        <v>202958.0</v>
      </c>
      <c r="F22" s="99">
        <v>64672.0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534358</v>
      </c>
      <c r="D23" s="99">
        <v>335117.0</v>
      </c>
      <c r="E23" s="99">
        <v>116336.0</v>
      </c>
      <c r="F23" s="99">
        <v>82905.0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317372</v>
      </c>
      <c r="D25" s="99">
        <v>93873.0</v>
      </c>
      <c r="E25" s="99">
        <v>197834.0</v>
      </c>
      <c r="F25" s="99">
        <v>25665.0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1119085</v>
      </c>
      <c r="D26" s="99">
        <v>787956.0</v>
      </c>
      <c r="E26" s="99">
        <v>234684.0</v>
      </c>
      <c r="F26" s="99">
        <v>96445.0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8692</v>
      </c>
      <c r="D29" s="99">
        <v>877.0</v>
      </c>
      <c r="E29" s="99">
        <v>7613.0</v>
      </c>
      <c r="F29" s="99">
        <v>202.0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40540</v>
      </c>
      <c r="D31" s="99">
        <v>27485.0</v>
      </c>
      <c r="E31" s="99">
        <v>6044.0</v>
      </c>
      <c r="F31" s="99">
        <v>7011.0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69640</v>
      </c>
      <c r="D32" s="99">
        <v>39024.0</v>
      </c>
      <c r="E32" s="99">
        <v>20614.0</v>
      </c>
      <c r="F32" s="99">
        <v>10002.0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3180541</v>
      </c>
      <c r="D34" s="99">
        <v>3180541.0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2059124</v>
      </c>
      <c r="D35" s="99">
        <v>2027150.0</v>
      </c>
      <c r="E35" s="99">
        <v>20998.0</v>
      </c>
      <c r="F35" s="99">
        <v>10976.0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653575</v>
      </c>
      <c r="D36" s="99">
        <v>610798.0</v>
      </c>
      <c r="E36" s="99">
        <v>31169.0</v>
      </c>
      <c r="F36" s="99">
        <v>11608.0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100929</v>
      </c>
      <c r="D37" s="99">
        <v>100788.0</v>
      </c>
      <c r="E37" s="99">
        <v>63.0</v>
      </c>
      <c r="F37" s="99">
        <v>78.0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122538</v>
      </c>
      <c r="D38" s="99">
        <v>0.0</v>
      </c>
      <c r="E38" s="99">
        <v>122538.0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18983483</v>
      </c>
      <c r="D40" s="103">
        <f t="shared" si="2"/>
        <v>14058360</v>
      </c>
      <c r="E40" s="103">
        <f t="shared" si="2"/>
        <v>2906481</v>
      </c>
      <c r="F40" s="103">
        <f t="shared" si="2"/>
        <v>2018642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MEM GLOBAL</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2700221.0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1383626.0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2999848.0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556777.0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1007906.0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137010.0</v>
      </c>
      <c r="E12" s="108">
        <f>D11-D12</f>
        <v>870896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3989080.0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975638.0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13476086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854634.0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398123.0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1252757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5949415.0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6273914.0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12223329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13476086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MEM GLOBAL</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18983483</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40540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18942943</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1578578.583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4083847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2.587040673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5949415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18983483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1581956.917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3.760794581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3989080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18983483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1581956.917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2.521611024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5.108651696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14360784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15730209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0.9129429876</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7091149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1272606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8363755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18983483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0.4405806353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699282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7091149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0.09861335589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14058360</v>
      </c>
      <c r="E41" s="164">
        <f t="shared" ref="E41:E44" si="1">D41/$D$44</f>
        <v>0.7405574625</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2906481</v>
      </c>
      <c r="E42" s="164">
        <f t="shared" si="1"/>
        <v>0.1531057815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2018642</v>
      </c>
      <c r="E43" s="164">
        <f t="shared" si="1"/>
        <v>0.106336756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18983483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15171403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2018642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7.515648144</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7640472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854634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8.940051531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398123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13476086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0.02954292515</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MEM GLOBAL</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500000.0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1.7793554E7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18293554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645152.0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645152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223794.0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45516.0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45516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45516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6174672.0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6590877.0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-416205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-416205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13430.0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13430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18805241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MEM GLOBAL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1307624</v>
      </c>
      <c r="D7" s="99">
        <v>577014.0</v>
      </c>
      <c r="E7" s="99">
        <v>490726.0</v>
      </c>
      <c r="F7" s="99">
        <v>239884.0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6016430</v>
      </c>
      <c r="D9" s="99">
        <v>4391319.0</v>
      </c>
      <c r="E9" s="99">
        <v>503073.0</v>
      </c>
      <c r="F9" s="99">
        <v>1122038.0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87548</v>
      </c>
      <c r="D10" s="99">
        <v>67984.0</v>
      </c>
      <c r="E10" s="99">
        <v>3172.0</v>
      </c>
      <c r="F10" s="99">
        <v>16392.0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762949</v>
      </c>
      <c r="D11" s="99">
        <v>544923.0</v>
      </c>
      <c r="E11" s="99">
        <v>77868.0</v>
      </c>
      <c r="F11" s="99">
        <v>140158.0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596327</v>
      </c>
      <c r="D12" s="99">
        <v>409111.0</v>
      </c>
      <c r="E12" s="99">
        <v>78134.0</v>
      </c>
      <c r="F12" s="99">
        <v>109082.0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12011</v>
      </c>
      <c r="D15" s="99">
        <v>2727.0</v>
      </c>
      <c r="E15" s="99">
        <v>8621.0</v>
      </c>
      <c r="F15" s="99">
        <v>663.0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442191</v>
      </c>
      <c r="D16" s="99">
        <v>22528.0</v>
      </c>
      <c r="E16" s="99">
        <v>414185.0</v>
      </c>
      <c r="F16" s="99">
        <v>5478.0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34016</v>
      </c>
      <c r="D19" s="99">
        <v>0.0</v>
      </c>
      <c r="E19" s="99">
        <v>34016.0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2088368</v>
      </c>
      <c r="D20" s="99">
        <v>1754142.0</v>
      </c>
      <c r="E20" s="99">
        <v>163342.0</v>
      </c>
      <c r="F20" s="99">
        <v>170884.0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286515</v>
      </c>
      <c r="D21" s="99">
        <v>228105.0</v>
      </c>
      <c r="E21" s="99">
        <v>35068.0</v>
      </c>
      <c r="F21" s="99">
        <v>23342.0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379395</v>
      </c>
      <c r="D22" s="99">
        <v>203591.0</v>
      </c>
      <c r="E22" s="99">
        <v>147373.0</v>
      </c>
      <c r="F22" s="99">
        <v>28431.0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300998</v>
      </c>
      <c r="D23" s="99">
        <v>179928.0</v>
      </c>
      <c r="E23" s="99">
        <v>51853.0</v>
      </c>
      <c r="F23" s="99">
        <v>69217.0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365595</v>
      </c>
      <c r="D25" s="99">
        <v>207636.0</v>
      </c>
      <c r="E25" s="99">
        <v>107472.0</v>
      </c>
      <c r="F25" s="99">
        <v>50487.0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1081464</v>
      </c>
      <c r="D26" s="99">
        <v>770264.0</v>
      </c>
      <c r="E26" s="99">
        <v>97691.0</v>
      </c>
      <c r="F26" s="99">
        <v>213509.0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15545</v>
      </c>
      <c r="D29" s="99">
        <v>6226.0</v>
      </c>
      <c r="E29" s="99">
        <v>7805.0</v>
      </c>
      <c r="F29" s="99">
        <v>1514.0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59150</v>
      </c>
      <c r="D31" s="99">
        <v>41257.0</v>
      </c>
      <c r="E31" s="99">
        <v>7861.0</v>
      </c>
      <c r="F31" s="99">
        <v>10032.0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70756</v>
      </c>
      <c r="D32" s="99">
        <v>21925.0</v>
      </c>
      <c r="E32" s="99">
        <v>45295.0</v>
      </c>
      <c r="F32" s="99">
        <v>3536.0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3597854</v>
      </c>
      <c r="D34" s="99">
        <v>3597854.0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2654854</v>
      </c>
      <c r="D35" s="99">
        <v>2652469.0</v>
      </c>
      <c r="E35" s="99">
        <v>1366.0</v>
      </c>
      <c r="F35" s="99">
        <v>1019.0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485594</v>
      </c>
      <c r="D36" s="99">
        <v>485586.0</v>
      </c>
      <c r="E36" s="99">
        <v>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42865</v>
      </c>
      <c r="D37" s="99">
        <v>0.0</v>
      </c>
      <c r="E37" s="99">
        <v>42865.0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28400</v>
      </c>
      <c r="D38" s="99">
        <v>5254.0</v>
      </c>
      <c r="E38" s="99">
        <v>22949.0</v>
      </c>
      <c r="F38" s="99">
        <v>197.0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20716449</v>
      </c>
      <c r="D40" s="103">
        <f t="shared" si="2"/>
        <v>16169843</v>
      </c>
      <c r="E40" s="103">
        <f t="shared" si="2"/>
        <v>2340743</v>
      </c>
      <c r="F40" s="103">
        <f t="shared" si="2"/>
        <v>2205863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MEM GLOBAL</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3115271.0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35406.0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3235694.0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700769.0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1140297.0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196161.0</v>
      </c>
      <c r="E12" s="108">
        <f>D11-D12</f>
        <v>944136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3084183.0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1058772.0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12174231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942445.0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374695.0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1317140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4161688.0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6695403.0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10857091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12174231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