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<sst xmlns="http://schemas.openxmlformats.org/spreadsheetml/2006/main" count="861" uniqueCount="248">
  <si>
    <t>CHEIFS OF CHANGE</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</si>
  <si>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</si>
  <si>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</si>
  <si>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</si>
  <si>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</si>
  <si>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</si>
  <si>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</si>
  <si>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</si>
  <si>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</si>
  <si>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</si>
  <si>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</si>
  <si>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</si>
  <si>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</si>
  <si>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</si>
  <si>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</si>
  <si>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</si>
  <si>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</si>
  <si>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</si>
  <si>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</si>
  <si>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</si>
  <si>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</si>
  <si>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</si>
  <si>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</si>
  <si>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</si>
  <si>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</si>
  <si>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</si>
  <si>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</si>
  <si>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</si>
  <si>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</si>
  <si>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</si>
  <si>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</si>
  <si>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</si>
  <si>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</si>
  <si>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</si>
  <si>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</si>
  <si>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</si>
  <si>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</si>
  <si>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</si>
  <si>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</si>
  <si>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</si>
  <si>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</si>
  <si>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</si>
  <si>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</si>
  <si>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</si>
  <si>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</si>
  <si>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</si>
  <si>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</si>
  <si>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</si>
  <si>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</si>
  <si>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</si>
  <si>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</si>
  <si>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</si>
  <si>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</si>
  <si>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</si>
  <si>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</si>
  <si>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</si>
  <si>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</si>
  <si>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</si>
  <si>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</si>
  <si>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</si>
  <si>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</si>
  <si>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</si>
  <si>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</si>
  <si>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</si>
  <si>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CONSULTING/PROJECT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</si>
  <si>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</si>
  <si>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</si>
  <si>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</si>
  <si>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</si>
  <si>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</si>
  <si>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</si>
  <si>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</si>
  <si>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</si>
  <si>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</si>
  <si>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</si>
  <si>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</si>
  <si>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</si>
  <si>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</si>
  <si>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</si>
  <si>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</si>
  <si>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</si>
  <si>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</si>
  <si>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</si>
  <si>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</si>
  <si>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</si>
  <si>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</si>
  <si>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</si>
  <si>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</si>
  <si>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</si>
  <si>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</si>
  <si>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</si>
  <si>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</si>
  <si>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</si>
  <si>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</si>
  <si>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</si>
  <si>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</si>
  <si>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</si>
  <si>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</si>
  <si>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</si>
  <si>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</si>
  <si>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</si>
  <si>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</si>
  <si>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</si>
  <si>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</si>
  <si>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</si>
  <si>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</si>
  <si>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</si>
  <si>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</si>
  <si>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</si>
  <si>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</si>
  <si>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</si>
  <si>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</si>
  <si>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</si>
  <si>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</si>
  <si>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</si>
  <si>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</si>
  <si>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</si>
  <si>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</si>
  <si>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</si>
  <si>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</si>
  <si>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</si>
  <si>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</si>
  <si>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</si>
  <si>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</si>
  <si>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</si>
  <si>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</si>
  <si>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</si>
  <si>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</si>
  <si>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</si>
  <si>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</si>
  <si>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</si>
  <si>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</si>
  <si>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</si>
  <si>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</si>
  <si>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PROFESSIONAL DEVELOPMEN</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</si>
  <si>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</si>
  <si>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</si>
  <si>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</si>
  <si>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</si>
  <si>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</si>
  <si>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</si>
  <si>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</si>
  <si>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</si>
  <si>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</si>
  <si>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</si>
  <si>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</si>
  <si>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</si>
  <si>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</si>
  <si>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</si>
  <si>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</si>
  <si>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</si>
  <si>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</si>
  <si>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</si>
  <si>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</si>
  <si>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</si>
  <si>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</si>
  <si>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</si>
  <si>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</si>
  <si>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</si>
  <si>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</si>
  <si>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</si>
  <si>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</si>
  <si>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</si>
  <si>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</si>
  <si>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</si>
  <si>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</si>
  <si>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</si>
  <si>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</si>
  <si>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</si>
  <si>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</si>
  <si>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</si>
  <si>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</si>
  <si>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</si>
  <si>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</si>
  <si>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</si>
  <si>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</si>
  <si>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</si>
  <si>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</si>
  <si>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</si>
  <si>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</si>
  <si>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</si>
  <si>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</si>
  <si>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</si>
  <si>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</si>
  <si>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</si>
  <si>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</si>
  <si>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</si>
  <si>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</si>
  <si>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</si>
  <si>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</si>
  <si>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</si>
  <si>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</si>
  <si>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</si>
  <si>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</si>
  <si>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</si>
  <si>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</si>
  <si>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</si>
  <si>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</si>
  <si>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</si>
  <si>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</si>
  <si>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</si>
  <si>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</si>
  <si>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</si>
  <si>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</si>
  <si>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</si>
  <si>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</si>
  <si>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</si>
  <si>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</si>
  <si>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</si>
  <si>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</si>
  <si>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</si>
  <si>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</si>
  <si>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</si>
  <si>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</si>
  <si>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</si>
  <si>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</si>
  <si>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</si>
  <si>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</si>
  <si>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</si>
  <si>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</si>
  <si>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</si>
  <si>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</si>
  <si>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</si>
  <si>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</si>
  <si>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</si>
  <si>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</si>
  <si>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</si>
  <si>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</si>
  <si>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</si>
  <si>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</si>
  <si>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</si>
  <si>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</si>
  <si>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</si>
  <si>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</si>
  <si>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</si>
  <si>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</si>
  <si>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OTHER INCOME</t>
  </si>
  <si>
    <r>
      <rPr>
        <rFont val="Roboto"/>
        <b/>
        <color rgb="FF000000"/>
        <sz val="10.0"/>
      </rPr>
      <t xml:space="preserve">Program Expenses </t>
    </r>
    <r>
      <rPr>
        <rFont val="Roboto"/>
        <b/>
        <i/>
        <color rgb="FF000000"/>
        <sz val="10.0"/>
      </rPr>
      <t xml:space="preserve">(Program Efficiency Ratio) </t>
    </r>
  </si>
  <si>
    <t>CONSULTING/PROJECT FEE</t>
  </si>
  <si>
    <r>
      <rPr>
        <rFont val="Roboto"/>
        <color rgb="FF000000"/>
        <sz val="10.0"/>
      </rPr>
      <t xml:space="preserve">Gross amount from sales of </t>
    </r>
    <r>
      <rPr>
        <rFont val="Roboto"/>
        <color rgb="FF000000"/>
        <sz val="10.0"/>
      </rPr>
      <t>assets other than inventory</t>
    </r>
  </si>
  <si>
    <t>PROFESSIONAL DEVEL.</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</si>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</sst>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CHEIFS OF CHANGE</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2023'!C40</f>
        <v>16316033</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2023'!C31</f>
        <v>0</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16316033</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1359669.417</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2023'!E2+'Balance Sheet 2023'!E3</f>
        <v>12302109</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9.047867702</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2023'!E30</f>
        <v>4559551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2023'!C40</f>
        <v>16316033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1359669.417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3.353426167</v>
      </c>
      <c r="E14" s="149" t="s">
        <v>185</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2023'!C40</f>
        <v>16316033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1359669.417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0</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9.047867702</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2023'!E2:E7,'Revenues 2023'!F10:F15)</f>
        <v>12962094</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2023'!F44</f>
        <v>13559778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0.9559222872</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2023'!C7:C9)</f>
        <v>3155290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2023'!C10:C12)</f>
        <v>663924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3819214</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2023'!C40</f>
        <v>16316033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0.2340773643</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2023'!C10:C11)</f>
        <v>452689</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2023'!C7:C9)</f>
        <v>3155290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0.1434698554</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237</v>
      </c>
      <c r="D41" s="75">
        <f>'Expenses 2023'!D40</f>
        <v>14848170</v>
      </c>
      <c r="E41" s="164">
        <f t="shared" ref="E41:E44" si="1">D41/$D$44</f>
        <v>0.910035546</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2023'!E40</f>
        <v>1122323</v>
      </c>
      <c r="E42" s="164">
        <f t="shared" si="1"/>
        <v>0.06878651202</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2023'!F40</f>
        <v>345540</v>
      </c>
      <c r="E43" s="164">
        <f t="shared" si="1"/>
        <v>0.02117794197</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16316033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2023'!F9</f>
        <v>12962094</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2023'!F40</f>
        <v>345540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f>if(D48=0, "$0",D47/D48)</f>
        <v>37.51257163</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2023'!E2:E10)</f>
        <v>14262015</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2023'!E19:E22)</f>
        <v>7544831</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D52/D53</f>
        <v>1.890302778</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2023'!E18</f>
        <v>14262015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CHEIFS OF CHANGE</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6814579.0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6814579</v>
      </c>
      <c r="G9" s="58"/>
      <c r="H9" s="58"/>
      <c r="I9" s="58"/>
      <c r="J9" s="58"/>
      <c r="K9" s="58"/>
      <c r="L9" s="58"/>
      <c r="M9" s="58"/>
      <c r="N9" s="58"/>
      <c r="O9" s="58"/>
      <c r="P9" s="58"/>
      <c r="Q9" s="58"/>
      <c r="R9" s="58"/>
      <c r="S9" s="58"/>
      <c r="T9" s="58"/>
      <c r="U9" s="58"/>
      <c r="V9" s="58"/>
      <c r="W9" s="58"/>
      <c r="X9" s="58"/>
      <c r="Y9" s="58"/>
      <c r="Z9" s="58"/>
    </row>
    <row r="10">
      <c r="A10" s="44" t="s">
        <v>62</v>
      </c>
      <c r="B10" s="59" t="s">
        <v>63</v>
      </c>
      <c r="C10" s="60" t="s">
        <v>238</v>
      </c>
      <c r="D10" s="15"/>
      <c r="E10" s="15"/>
      <c r="F10" s="48">
        <v>450750.0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450750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98264.0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7363593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CHEIFS OF CHANGE</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360718</v>
      </c>
      <c r="D7" s="99">
        <v>90180.0</v>
      </c>
      <c r="E7" s="99">
        <v>180358.0</v>
      </c>
      <c r="F7" s="99">
        <v>90180.0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2491943</v>
      </c>
      <c r="D9" s="99">
        <v>2189220.0</v>
      </c>
      <c r="E9" s="99">
        <v>116200.0</v>
      </c>
      <c r="F9" s="99">
        <v>186523.0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73176</v>
      </c>
      <c r="D10" s="99">
        <v>60004.0</v>
      </c>
      <c r="E10" s="99">
        <v>8420.0</v>
      </c>
      <c r="F10" s="99">
        <v>4752.0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349115</v>
      </c>
      <c r="D11" s="99">
        <v>305646.0</v>
      </c>
      <c r="E11" s="99">
        <v>13634.0</v>
      </c>
      <c r="F11" s="99">
        <v>29835.0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202076</v>
      </c>
      <c r="D12" s="99">
        <v>166023.0</v>
      </c>
      <c r="E12" s="99">
        <v>17060.0</v>
      </c>
      <c r="F12" s="99">
        <v>18993.0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103479</v>
      </c>
      <c r="D15" s="99">
        <v>0.0</v>
      </c>
      <c r="E15" s="99">
        <v>103479.0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53875</v>
      </c>
      <c r="D16" s="99">
        <v>0.0</v>
      </c>
      <c r="E16" s="99">
        <v>53875.0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5101828</v>
      </c>
      <c r="D20" s="99">
        <v>5101828.0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290008</v>
      </c>
      <c r="D22" s="99">
        <v>136142.0</v>
      </c>
      <c r="E22" s="99">
        <v>153866.0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449655</v>
      </c>
      <c r="D28" s="99">
        <v>373837.0</v>
      </c>
      <c r="E28" s="99">
        <v>75818.0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240</v>
      </c>
      <c r="C34" s="98">
        <f t="shared" si="1"/>
        <v>9991</v>
      </c>
      <c r="D34" s="99">
        <v>4403.0</v>
      </c>
      <c r="E34" s="99">
        <v>5588.0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9485864</v>
      </c>
      <c r="D40" s="103">
        <f t="shared" si="2"/>
        <v>8427283</v>
      </c>
      <c r="E40" s="103">
        <f t="shared" si="2"/>
        <v>728298</v>
      </c>
      <c r="F40" s="103">
        <f t="shared" si="2"/>
        <v>330283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CHEIFS OF CHANGE</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4710354.0</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664597.0</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501666.0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24585.0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37809.0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37809.0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5901202</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1068789.0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75000.0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1143789</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3889159.0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868254.0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4757413</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5901202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CHEIFS OF CHANGE</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2024'!C40</f>
        <v>9485864</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2024'!C31</f>
        <v>0</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9485864</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790488.6667</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2024'!E2+'Balance Sheet 2024'!E3</f>
        <v>5374951</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6.799529489</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2024'!E30</f>
        <v>3889159</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2024'!C40</f>
        <v>9485864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790488.6667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4.91994277</v>
      </c>
      <c r="E14" s="149" t="s">
        <v>185</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2024'!C40</f>
        <v>9485864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790488.6667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0</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6.799529489</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2024'!E2:E7,'Revenues 2024'!F10:F15)</f>
        <v>6814579</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2024'!F44</f>
        <v>7363593</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0.9254421041</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2024'!C7:C9)</f>
        <v>2852661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2024'!C10:C12)</f>
        <v>624367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3477028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2024'!C40</f>
        <v>9485864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0.3665483713</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2024'!C10:C11)</f>
        <v>422291</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2024'!C7:C9)</f>
        <v>2852661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0.1480340636</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241</v>
      </c>
      <c r="D41" s="75">
        <f>'Expenses 2024'!D40</f>
        <v>8427283</v>
      </c>
      <c r="E41" s="164">
        <f t="shared" ref="E41:E44" si="1">D41/$D$44</f>
        <v>0.8884043668</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2024'!E40</f>
        <v>728298</v>
      </c>
      <c r="E42" s="164">
        <f t="shared" si="1"/>
        <v>0.07677719183</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2024'!F40</f>
        <v>330283</v>
      </c>
      <c r="E43" s="164">
        <f t="shared" si="1"/>
        <v>0.03481844142</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9485864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2024'!F9</f>
        <v>6814579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2024'!F40</f>
        <v>330283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f>if(D48=0, "$0",D47/D48)</f>
        <v>20.63254542</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2024'!E2:E10)</f>
        <v>5901202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2024'!E19:E22)</f>
        <v>1143789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D52/D53</f>
        <v>5.159344949</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2024'!E18</f>
        <v>5901202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CHEIFS OF CHANGE</v>
      </c>
      <c r="B1" s="2" t="s">
        <v>242</v>
      </c>
      <c r="C1" s="138"/>
      <c r="D1" s="138"/>
      <c r="E1" s="138"/>
      <c r="F1" s="139"/>
      <c r="G1" s="139"/>
      <c r="H1" s="139"/>
      <c r="I1" s="43"/>
      <c r="J1" s="43"/>
      <c r="K1" s="43"/>
      <c r="L1" s="43"/>
      <c r="M1" s="43"/>
      <c r="N1" s="43"/>
      <c r="O1" s="43"/>
      <c r="P1" s="43"/>
      <c r="Q1" s="43"/>
      <c r="R1" s="43"/>
      <c r="S1" s="43"/>
      <c r="T1" s="43"/>
      <c r="U1" s="43"/>
      <c r="V1" s="43"/>
      <c r="W1" s="43"/>
      <c r="X1" s="43"/>
      <c r="Y1" s="43"/>
    </row>
    <row r="2">
      <c r="A2" s="140" t="s">
        <v>178</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179</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243</v>
      </c>
      <c r="E4" s="45" t="s">
        <v>244</v>
      </c>
      <c r="F4" s="45" t="s">
        <v>245</v>
      </c>
      <c r="G4" s="59" t="s">
        <v>246</v>
      </c>
      <c r="H4" s="59"/>
      <c r="I4" s="43"/>
      <c r="J4" s="43"/>
      <c r="K4" s="43"/>
      <c r="L4" s="43"/>
      <c r="M4" s="43"/>
      <c r="N4" s="43"/>
      <c r="O4" s="43"/>
      <c r="P4" s="43"/>
      <c r="Q4" s="43"/>
      <c r="R4" s="43"/>
      <c r="S4" s="43"/>
      <c r="T4" s="43"/>
      <c r="U4" s="43"/>
      <c r="V4" s="43"/>
      <c r="W4" s="43"/>
      <c r="X4" s="43"/>
      <c r="Y4" s="43"/>
    </row>
    <row r="5">
      <c r="A5" s="138"/>
      <c r="B5" s="49"/>
      <c r="C5" s="147" t="s">
        <v>178</v>
      </c>
      <c r="D5" s="176">
        <f>'Ratios 2022'!D8</f>
        <v>8.685196047</v>
      </c>
      <c r="E5" s="176">
        <f>'Ratios 2023'!D8</f>
        <v>9.047867702</v>
      </c>
      <c r="F5" s="176">
        <f>'Ratios 2024'!D8</f>
        <v>6.799529489</v>
      </c>
      <c r="G5" s="176">
        <f>average(D5:F5)</f>
        <v>8.177531079</v>
      </c>
      <c r="H5" s="149" t="s">
        <v>185</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186</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187</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243</v>
      </c>
      <c r="E9" s="45" t="s">
        <v>244</v>
      </c>
      <c r="F9" s="45" t="s">
        <v>245</v>
      </c>
      <c r="G9" s="59" t="s">
        <v>246</v>
      </c>
      <c r="H9" s="59"/>
      <c r="I9" s="43"/>
      <c r="J9" s="43"/>
      <c r="K9" s="43"/>
      <c r="L9" s="43"/>
      <c r="M9" s="43"/>
      <c r="N9" s="43"/>
      <c r="O9" s="43"/>
      <c r="P9" s="43"/>
      <c r="Q9" s="43"/>
      <c r="R9" s="43"/>
      <c r="S9" s="43"/>
      <c r="T9" s="43"/>
      <c r="U9" s="43"/>
      <c r="V9" s="43"/>
      <c r="W9" s="43"/>
      <c r="X9" s="43"/>
      <c r="Y9" s="43"/>
    </row>
    <row r="10">
      <c r="A10" s="138"/>
      <c r="B10" s="49"/>
      <c r="C10" s="147" t="s">
        <v>186</v>
      </c>
      <c r="D10" s="148">
        <f>'Ratios 2022'!D14</f>
        <v>2.831519902</v>
      </c>
      <c r="E10" s="148">
        <f>'Ratios 2023'!D14</f>
        <v>3.353426167</v>
      </c>
      <c r="F10" s="148">
        <f>'Ratios 2024'!D14</f>
        <v>4.91994277</v>
      </c>
      <c r="G10" s="176">
        <f>average(D10:F10)</f>
        <v>3.701629613</v>
      </c>
      <c r="H10" s="149" t="s">
        <v>185</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191</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192</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243</v>
      </c>
      <c r="E14" s="45" t="s">
        <v>244</v>
      </c>
      <c r="F14" s="45" t="s">
        <v>245</v>
      </c>
      <c r="G14" s="59" t="s">
        <v>246</v>
      </c>
      <c r="H14" s="59"/>
      <c r="I14" s="43"/>
      <c r="J14" s="43"/>
      <c r="K14" s="43"/>
      <c r="L14" s="43"/>
      <c r="M14" s="43"/>
      <c r="N14" s="43"/>
      <c r="O14" s="43"/>
      <c r="P14" s="43"/>
      <c r="Q14" s="43"/>
      <c r="R14" s="43"/>
      <c r="S14" s="43"/>
      <c r="T14" s="43"/>
      <c r="U14" s="43"/>
      <c r="V14" s="43"/>
      <c r="W14" s="43"/>
      <c r="X14" s="43"/>
      <c r="Y14" s="43"/>
    </row>
    <row r="15">
      <c r="A15" s="138"/>
      <c r="B15" s="49"/>
      <c r="C15" s="147" t="s">
        <v>194</v>
      </c>
      <c r="D15" s="179">
        <f>'Ratios 2022'!D20</f>
        <v>0</v>
      </c>
      <c r="E15" s="179">
        <f>'Ratios 2023'!D20</f>
        <v>0</v>
      </c>
      <c r="F15" s="179">
        <f>'Ratios 2024'!D20</f>
        <v>0</v>
      </c>
      <c r="G15" s="176">
        <f>average(D15:F15)</f>
        <v>0</v>
      </c>
      <c r="H15" s="149" t="s">
        <v>185</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196</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197</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243</v>
      </c>
      <c r="E19" s="45" t="s">
        <v>244</v>
      </c>
      <c r="F19" s="45" t="s">
        <v>245</v>
      </c>
      <c r="G19" s="59" t="s">
        <v>246</v>
      </c>
      <c r="H19" s="59"/>
      <c r="I19" s="43"/>
      <c r="J19" s="43"/>
      <c r="K19" s="43"/>
      <c r="L19" s="43"/>
      <c r="M19" s="43"/>
      <c r="N19" s="43"/>
      <c r="O19" s="43"/>
      <c r="P19" s="43"/>
      <c r="Q19" s="43"/>
      <c r="R19" s="43"/>
      <c r="S19" s="43"/>
      <c r="T19" s="43"/>
      <c r="U19" s="43"/>
      <c r="V19" s="43"/>
      <c r="W19" s="43"/>
      <c r="X19" s="43"/>
      <c r="Y19" s="43"/>
    </row>
    <row r="20">
      <c r="A20" s="138"/>
      <c r="B20" s="49"/>
      <c r="C20" s="147" t="s">
        <v>196</v>
      </c>
      <c r="D20" s="162">
        <f>'Ratios 2022'!D26</f>
        <v>0.975677593</v>
      </c>
      <c r="E20" s="162">
        <f>'Ratios 2023'!D26</f>
        <v>0.9559222872</v>
      </c>
      <c r="F20" s="162">
        <f>'Ratios 2024'!D26</f>
        <v>0.9254421041</v>
      </c>
      <c r="G20" s="180">
        <f>average(D20:F20)</f>
        <v>0.9523473281</v>
      </c>
      <c r="H20" s="149" t="s">
        <v>200</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201</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202</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243</v>
      </c>
      <c r="E24" s="45" t="s">
        <v>244</v>
      </c>
      <c r="F24" s="45" t="s">
        <v>245</v>
      </c>
      <c r="G24" s="59" t="s">
        <v>246</v>
      </c>
      <c r="H24" s="59"/>
      <c r="I24" s="43"/>
      <c r="J24" s="43"/>
      <c r="K24" s="43"/>
      <c r="L24" s="43"/>
      <c r="M24" s="43"/>
      <c r="N24" s="43"/>
      <c r="O24" s="43"/>
      <c r="P24" s="43"/>
      <c r="Q24" s="43"/>
      <c r="R24" s="43"/>
      <c r="S24" s="43"/>
      <c r="T24" s="43"/>
      <c r="U24" s="43"/>
      <c r="V24" s="43"/>
      <c r="W24" s="43"/>
      <c r="X24" s="43"/>
      <c r="Y24" s="43"/>
    </row>
    <row r="25">
      <c r="A25" s="138"/>
      <c r="B25" s="49"/>
      <c r="C25" s="147" t="s">
        <v>206</v>
      </c>
      <c r="D25" s="162">
        <f>'Ratios 2022'!D33</f>
        <v>0.120584199</v>
      </c>
      <c r="E25" s="162">
        <f>'Ratios 2023'!D33</f>
        <v>0.2340773643</v>
      </c>
      <c r="F25" s="162">
        <f>'Ratios 2024'!D33</f>
        <v>0.3665483713</v>
      </c>
      <c r="G25" s="180">
        <f>average(D25:F25)</f>
        <v>0.2404033115</v>
      </c>
      <c r="H25" s="149" t="s">
        <v>207</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208</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209</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243</v>
      </c>
      <c r="E29" s="45" t="s">
        <v>244</v>
      </c>
      <c r="F29" s="45" t="s">
        <v>245</v>
      </c>
      <c r="G29" s="59" t="s">
        <v>246</v>
      </c>
      <c r="H29" s="59"/>
      <c r="I29" s="43"/>
      <c r="J29" s="43"/>
      <c r="K29" s="43"/>
      <c r="L29" s="43"/>
      <c r="M29" s="43"/>
      <c r="N29" s="43"/>
      <c r="O29" s="43"/>
      <c r="P29" s="43"/>
      <c r="Q29" s="43"/>
      <c r="R29" s="43"/>
      <c r="S29" s="43"/>
      <c r="T29" s="43"/>
      <c r="U29" s="43"/>
      <c r="V29" s="43"/>
      <c r="W29" s="43"/>
      <c r="X29" s="43"/>
      <c r="Y29" s="43"/>
    </row>
    <row r="30">
      <c r="A30" s="138"/>
      <c r="B30" s="49"/>
      <c r="C30" s="147" t="s">
        <v>208</v>
      </c>
      <c r="D30" s="162">
        <f>'Ratios 2022'!D38</f>
        <v>0.1330534992</v>
      </c>
      <c r="E30" s="162">
        <f>'Ratios 2023'!D38</f>
        <v>0.1434698554</v>
      </c>
      <c r="F30" s="162">
        <f>'Ratios 2024'!D38</f>
        <v>0.1480340636</v>
      </c>
      <c r="G30" s="180">
        <f>average(D30:F30)</f>
        <v>0.1415191394</v>
      </c>
      <c r="H30" s="149" t="s">
        <v>211</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212</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213</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243</v>
      </c>
      <c r="E34" s="45" t="s">
        <v>244</v>
      </c>
      <c r="F34" s="45" t="s">
        <v>245</v>
      </c>
      <c r="G34" s="59" t="s">
        <v>246</v>
      </c>
      <c r="H34" s="59"/>
      <c r="I34" s="43"/>
      <c r="J34" s="43"/>
      <c r="K34" s="43"/>
      <c r="L34" s="43"/>
      <c r="M34" s="43"/>
      <c r="N34" s="43"/>
      <c r="O34" s="43"/>
      <c r="P34" s="43"/>
      <c r="Q34" s="43"/>
      <c r="R34" s="43"/>
      <c r="S34" s="43"/>
      <c r="T34" s="43"/>
      <c r="U34" s="43"/>
      <c r="V34" s="43"/>
      <c r="W34" s="43"/>
      <c r="X34" s="43"/>
      <c r="Y34" s="43"/>
    </row>
    <row r="35">
      <c r="A35" s="138"/>
      <c r="B35" s="49"/>
      <c r="C35" s="147" t="s">
        <v>247</v>
      </c>
      <c r="D35" s="162">
        <f>'Ratios 2022'!E41</f>
        <v>0.9456911399</v>
      </c>
      <c r="E35" s="162">
        <f>'Ratios 2023'!E41</f>
        <v>0.910035546</v>
      </c>
      <c r="F35" s="162">
        <f>'Ratios 2024'!E41</f>
        <v>0.8884043668</v>
      </c>
      <c r="G35" s="180">
        <f t="shared" ref="G35:G37" si="1">average(D35:F35)</f>
        <v>0.9147103509</v>
      </c>
      <c r="H35" s="180"/>
      <c r="I35" s="43"/>
      <c r="J35" s="43"/>
      <c r="K35" s="43"/>
      <c r="L35" s="43"/>
      <c r="M35" s="43"/>
      <c r="N35" s="43"/>
      <c r="O35" s="43"/>
      <c r="P35" s="43"/>
      <c r="Q35" s="43"/>
      <c r="R35" s="43"/>
      <c r="S35" s="43"/>
      <c r="T35" s="43"/>
      <c r="U35" s="43"/>
      <c r="V35" s="43"/>
      <c r="W35" s="43"/>
      <c r="X35" s="43"/>
      <c r="Y35" s="43"/>
    </row>
    <row r="36">
      <c r="A36" s="138"/>
      <c r="B36" s="52"/>
      <c r="C36" s="147" t="s">
        <v>215</v>
      </c>
      <c r="D36" s="162">
        <f>'Ratios 2022'!E42</f>
        <v>0.04703002225</v>
      </c>
      <c r="E36" s="162">
        <f>'Ratios 2023'!E42</f>
        <v>0.06878651202</v>
      </c>
      <c r="F36" s="162">
        <f>'Ratios 2024'!E42</f>
        <v>0.07677719183</v>
      </c>
      <c r="G36" s="180">
        <f t="shared" si="1"/>
        <v>0.0641979087</v>
      </c>
      <c r="H36" s="180"/>
      <c r="I36" s="43"/>
      <c r="J36" s="43"/>
      <c r="K36" s="43"/>
      <c r="L36" s="43"/>
      <c r="M36" s="43"/>
      <c r="N36" s="43"/>
      <c r="O36" s="43"/>
      <c r="P36" s="43"/>
      <c r="Q36" s="43"/>
      <c r="R36" s="43"/>
      <c r="S36" s="43"/>
      <c r="T36" s="43"/>
      <c r="U36" s="43"/>
      <c r="V36" s="43"/>
      <c r="W36" s="43"/>
      <c r="X36" s="43"/>
      <c r="Y36" s="43"/>
    </row>
    <row r="37">
      <c r="A37" s="138"/>
      <c r="B37" s="181"/>
      <c r="C37" s="147" t="s">
        <v>216</v>
      </c>
      <c r="D37" s="162">
        <f>'Ratios 2022'!E43</f>
        <v>0.007278837832</v>
      </c>
      <c r="E37" s="162">
        <f>'Ratios 2023'!E43</f>
        <v>0.02117794197</v>
      </c>
      <c r="F37" s="162">
        <f>'Ratios 2024'!E43</f>
        <v>0.03481844142</v>
      </c>
      <c r="G37" s="180">
        <f t="shared" si="1"/>
        <v>0.02109174041</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217</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218</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243</v>
      </c>
      <c r="E41" s="45" t="s">
        <v>244</v>
      </c>
      <c r="F41" s="45" t="s">
        <v>245</v>
      </c>
      <c r="G41" s="59" t="s">
        <v>246</v>
      </c>
      <c r="H41" s="59"/>
      <c r="I41" s="43"/>
      <c r="J41" s="43"/>
      <c r="K41" s="43"/>
      <c r="L41" s="43"/>
      <c r="M41" s="43"/>
      <c r="N41" s="43"/>
      <c r="O41" s="43"/>
      <c r="P41" s="43"/>
      <c r="Q41" s="43"/>
      <c r="R41" s="43"/>
      <c r="S41" s="43"/>
      <c r="T41" s="43"/>
      <c r="U41" s="43"/>
      <c r="V41" s="43"/>
      <c r="W41" s="43"/>
      <c r="X41" s="43"/>
      <c r="Y41" s="43"/>
    </row>
    <row r="42">
      <c r="A42" s="138"/>
      <c r="B42" s="49"/>
      <c r="C42" s="147" t="s">
        <v>221</v>
      </c>
      <c r="D42" s="165">
        <f>'Ratios 2022'!D49</f>
        <v>129.3285848</v>
      </c>
      <c r="E42" s="165">
        <f>'Ratios 2023'!D49</f>
        <v>37.51257163</v>
      </c>
      <c r="F42" s="165">
        <f>'Ratios 2024'!D49</f>
        <v>20.63254542</v>
      </c>
      <c r="G42" s="182">
        <f>if((D42+E42+F42=0),0,(D42+E42+F42)/3)</f>
        <v>62.49123394</v>
      </c>
      <c r="H42" s="149" t="s">
        <v>222</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223</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224</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243</v>
      </c>
      <c r="E46" s="45" t="s">
        <v>244</v>
      </c>
      <c r="F46" s="45" t="s">
        <v>245</v>
      </c>
      <c r="G46" s="59" t="s">
        <v>246</v>
      </c>
      <c r="H46" s="59"/>
      <c r="I46" s="43"/>
      <c r="J46" s="43"/>
      <c r="K46" s="43"/>
      <c r="L46" s="43"/>
      <c r="M46" s="43"/>
      <c r="N46" s="43"/>
      <c r="O46" s="43"/>
      <c r="P46" s="43"/>
      <c r="Q46" s="43"/>
      <c r="R46" s="43"/>
      <c r="S46" s="43"/>
      <c r="T46" s="43"/>
      <c r="U46" s="43"/>
      <c r="V46" s="43"/>
      <c r="W46" s="43"/>
      <c r="X46" s="43"/>
      <c r="Y46" s="43"/>
    </row>
    <row r="47">
      <c r="A47" s="138"/>
      <c r="B47" s="49"/>
      <c r="C47" s="147" t="s">
        <v>227</v>
      </c>
      <c r="D47" s="148">
        <f>'Ratios 2022'!D54</f>
        <v>1.900325942</v>
      </c>
      <c r="E47" s="148">
        <f>'Ratios 2023'!D54</f>
        <v>1.890302778</v>
      </c>
      <c r="F47" s="148">
        <f>'Ratios 2024'!D54</f>
        <v>5.159344949</v>
      </c>
      <c r="G47" s="176">
        <f>average(D47:F47)</f>
        <v>2.983324556</v>
      </c>
      <c r="H47" s="149" t="s">
        <v>228</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229</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230</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243</v>
      </c>
      <c r="E51" s="45" t="s">
        <v>244</v>
      </c>
      <c r="F51" s="45" t="s">
        <v>245</v>
      </c>
      <c r="G51" s="59" t="s">
        <v>246</v>
      </c>
      <c r="H51" s="59"/>
      <c r="I51" s="43"/>
      <c r="J51" s="43"/>
      <c r="K51" s="43"/>
      <c r="L51" s="43"/>
      <c r="M51" s="43"/>
      <c r="N51" s="43"/>
      <c r="O51" s="43"/>
      <c r="P51" s="43"/>
      <c r="Q51" s="43"/>
      <c r="R51" s="43"/>
      <c r="S51" s="43"/>
      <c r="T51" s="43"/>
      <c r="U51" s="43"/>
      <c r="V51" s="43"/>
      <c r="W51" s="43"/>
      <c r="X51" s="43"/>
      <c r="Y51" s="43"/>
    </row>
    <row r="52">
      <c r="A52" s="138"/>
      <c r="B52" s="49"/>
      <c r="C52" s="147" t="s">
        <v>233</v>
      </c>
      <c r="D52" s="183">
        <f>'Ratios 2022'!D59</f>
        <v>0</v>
      </c>
      <c r="E52" s="183">
        <f>'Ratios 2023'!D59</f>
        <v>0</v>
      </c>
      <c r="F52" s="183">
        <f>'Ratios 2024'!D59</f>
        <v>0</v>
      </c>
      <c r="G52" s="184">
        <f>average(D52:F52)</f>
        <v>0</v>
      </c>
      <c r="H52" s="149" t="s">
        <v>234</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CHEIFS OF CHANGE</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CHEIFS OF CHANGE</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2.3703731E7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23703731</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542350.0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542350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48554.0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24294635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CHEIFS OF CHANGE</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1037918</v>
      </c>
      <c r="D3" s="99">
        <v>1037918.0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609166</v>
      </c>
      <c r="D7" s="99">
        <v>567960.0</v>
      </c>
      <c r="E7" s="99">
        <v>6868.0</v>
      </c>
      <c r="F7" s="99">
        <v>34338.0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1926145</v>
      </c>
      <c r="D9" s="99">
        <v>1788420.0</v>
      </c>
      <c r="E9" s="99">
        <v>20947.0</v>
      </c>
      <c r="F9" s="99">
        <v>116778.0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58019</v>
      </c>
      <c r="D10" s="99">
        <v>53149.0</v>
      </c>
      <c r="E10" s="99">
        <v>589.0</v>
      </c>
      <c r="F10" s="99">
        <v>4281.0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279313</v>
      </c>
      <c r="D11" s="99">
        <v>260065.0</v>
      </c>
      <c r="E11" s="99">
        <v>1892.0</v>
      </c>
      <c r="F11" s="99">
        <v>17356.0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163698</v>
      </c>
      <c r="D12" s="99">
        <v>151340.0</v>
      </c>
      <c r="E12" s="99">
        <v>1828.0</v>
      </c>
      <c r="F12" s="99">
        <v>10530.0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707501</v>
      </c>
      <c r="D15" s="99">
        <v>0.0</v>
      </c>
      <c r="E15" s="99">
        <v>707501.0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57104</v>
      </c>
      <c r="D16" s="99">
        <v>0.0</v>
      </c>
      <c r="E16" s="99">
        <v>57104.0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27500</v>
      </c>
      <c r="D17" s="99">
        <v>27500.0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19536200</v>
      </c>
      <c r="D20" s="99">
        <v>1.9440938E7</v>
      </c>
      <c r="E20" s="99">
        <v>95262.0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203263</v>
      </c>
      <c r="D22" s="99">
        <v>23508.0</v>
      </c>
      <c r="E22" s="99">
        <v>179755.0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566476</v>
      </c>
      <c r="D28" s="99">
        <v>461947.0</v>
      </c>
      <c r="E28" s="99">
        <v>104529.0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928</v>
      </c>
      <c r="D31" s="99">
        <v>0.0</v>
      </c>
      <c r="E31" s="99">
        <v>928.0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7025</v>
      </c>
      <c r="D34" s="99">
        <v>0.0</v>
      </c>
      <c r="E34" s="99">
        <v>7025.0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25180256</v>
      </c>
      <c r="D40" s="103">
        <f t="shared" si="2"/>
        <v>23812745</v>
      </c>
      <c r="E40" s="103">
        <f t="shared" si="2"/>
        <v>1184228</v>
      </c>
      <c r="F40" s="103">
        <f t="shared" si="2"/>
        <v>183283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CHEIFS OF CHANGE</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1.2153557E7</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6070393.0</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2257763.0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61750.0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11709.0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37809.0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37809.0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20555172</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1610445.0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9206211.0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10816656</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5941533.0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3796983.0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9738516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20555172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CHEIFS OF CHANGE</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2022'!C40</f>
        <v>25180256</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2022'!C31</f>
        <v>928</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25179328</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2098277.333</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2022'!E2+'Balance Sheet 2022'!E3</f>
        <v>18223950</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8.685196047</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2022'!E30</f>
        <v>5941533</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2022'!C40</f>
        <v>25180256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2098354.667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2.831519902</v>
      </c>
      <c r="E14" s="149" t="s">
        <v>185</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2022'!C40</f>
        <v>25180256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2098354.667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0</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8.685196047</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2022'!E2:E7,'Revenues 2022'!F10:F15)</f>
        <v>23703731</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2022'!F44</f>
        <v>24294635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0.975677593</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2022'!C7:C9)</f>
        <v>2535311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2022'!C10:C12)</f>
        <v>501030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3036341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2022'!C40</f>
        <v>25180256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0.120584199</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2022'!C10:C11)</f>
        <v>337332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2022'!C7:C9)</f>
        <v>2535311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0.1330534992</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214</v>
      </c>
      <c r="D41" s="75">
        <f>'Expenses 2022'!D40</f>
        <v>23812745</v>
      </c>
      <c r="E41" s="164">
        <f t="shared" ref="E41:E44" si="1">D41/$D$44</f>
        <v>0.9456911399</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2022'!E40</f>
        <v>1184228</v>
      </c>
      <c r="E42" s="164">
        <f t="shared" si="1"/>
        <v>0.04703002225</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2022'!F40</f>
        <v>183283</v>
      </c>
      <c r="E43" s="164">
        <f t="shared" si="1"/>
        <v>0.007278837832</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25180256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2022'!F9</f>
        <v>23703731</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2022'!F40</f>
        <v>183283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f>if(D48=0, "$0",D47/D48)</f>
        <v>129.3285848</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2022'!E2:E10)</f>
        <v>20555172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2022'!E19:E22)</f>
        <v>10816656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D52/D53</f>
        <v>1.900325942</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2022'!E18</f>
        <v>20555172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CHEIFS OF CHANGE</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1.2962094E7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12962094</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531694.0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531694</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55974.0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235</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236</v>
      </c>
      <c r="D39" s="74"/>
      <c r="E39" s="48">
        <v>10016.0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10016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13559778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CHEIFS OF CHANGE</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336057</v>
      </c>
      <c r="D7" s="99">
        <v>247783.0</v>
      </c>
      <c r="E7" s="99">
        <v>58850.0</v>
      </c>
      <c r="F7" s="99">
        <v>29424.0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2819233</v>
      </c>
      <c r="D9" s="99">
        <v>2514953.0</v>
      </c>
      <c r="E9" s="99">
        <v>65975.0</v>
      </c>
      <c r="F9" s="99">
        <v>238305.0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86498</v>
      </c>
      <c r="D10" s="99">
        <v>72350.0</v>
      </c>
      <c r="E10" s="99">
        <v>2830.0</v>
      </c>
      <c r="F10" s="99">
        <v>11318.0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366191</v>
      </c>
      <c r="D11" s="99">
        <v>314489.0</v>
      </c>
      <c r="E11" s="99">
        <v>9512.0</v>
      </c>
      <c r="F11" s="99">
        <v>42190.0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211235</v>
      </c>
      <c r="D12" s="99">
        <v>179710.0</v>
      </c>
      <c r="E12" s="99">
        <v>7222.0</v>
      </c>
      <c r="F12" s="99">
        <v>24303.0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476251</v>
      </c>
      <c r="D15" s="99">
        <v>0.0</v>
      </c>
      <c r="E15" s="99">
        <v>476251.0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79253</v>
      </c>
      <c r="D16" s="99">
        <v>0.0</v>
      </c>
      <c r="E16" s="99">
        <v>79253.0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30000</v>
      </c>
      <c r="D17" s="99">
        <v>30000.0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10831416</v>
      </c>
      <c r="D20" s="99">
        <v>1.0701314E7</v>
      </c>
      <c r="E20" s="99">
        <v>130102.0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271128</v>
      </c>
      <c r="D22" s="99">
        <v>108033.0</v>
      </c>
      <c r="E22" s="99">
        <v>163095.0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807651</v>
      </c>
      <c r="D28" s="99">
        <v>679313.0</v>
      </c>
      <c r="E28" s="99">
        <v>128338.0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1120</v>
      </c>
      <c r="D34" s="99">
        <v>225.0</v>
      </c>
      <c r="E34" s="99">
        <v>895.0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16316033</v>
      </c>
      <c r="D40" s="103">
        <f t="shared" si="2"/>
        <v>14848170</v>
      </c>
      <c r="E40" s="103">
        <f t="shared" si="2"/>
        <v>1122323</v>
      </c>
      <c r="F40" s="103">
        <f t="shared" si="2"/>
        <v>345540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CHEIFS OF CHANGE</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1.1649535E7</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652574.0</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1864395.0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85000.0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10511.0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37809.0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37809.0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14262015</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1543416.0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6001415.0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7544831</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4559551.0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2157633.0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6717184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14262015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