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<sst xmlns="http://schemas.openxmlformats.org/spreadsheetml/2006/main" count="877" uniqueCount="251">
  <si>
    <t>HEALTHCARE DISTRIBUTION ALLIANCE</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</si>
  <si>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</si>
  <si>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</si>
  <si>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</si>
  <si>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</si>
  <si>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</si>
  <si>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</si>
  <si>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</si>
  <si>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</si>
  <si>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</si>
  <si>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</si>
  <si>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</si>
  <si>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</si>
  <si>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</si>
  <si>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</si>
  <si>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</si>
  <si>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</si>
  <si>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</si>
  <si>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</si>
  <si>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</si>
  <si>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</si>
  <si>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</si>
  <si>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</si>
  <si>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</si>
  <si>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</si>
  <si>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</si>
  <si>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</si>
  <si>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</si>
  <si>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</si>
  <si>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</si>
  <si>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</si>
  <si>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</si>
  <si>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</si>
  <si>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</si>
  <si>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</si>
  <si>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</si>
  <si>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</si>
  <si>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</si>
  <si>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</si>
  <si>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</si>
  <si>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</si>
  <si>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</si>
  <si>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</si>
  <si>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</si>
  <si>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</si>
  <si>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</si>
  <si>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</si>
  <si>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</si>
  <si>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</si>
  <si>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</si>
  <si>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</si>
  <si>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</si>
  <si>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</si>
  <si>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</si>
  <si>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</si>
  <si>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</si>
  <si>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</si>
  <si>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</si>
  <si>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</si>
  <si>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</si>
  <si>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</si>
  <si>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</si>
  <si>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</si>
  <si>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</si>
  <si>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MEMBERSHIP DUES &amp; ASSESSMENTS</t>
  </si>
  <si>
    <t>MEETINGS &amp; ACTIVITIES</t>
  </si>
  <si>
    <t>PUBLICATIONS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</si>
  <si>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</si>
  <si>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</si>
  <si>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</si>
  <si>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</si>
  <si>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</si>
  <si>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</si>
  <si>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</si>
  <si>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</si>
  <si>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</si>
  <si>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</si>
  <si>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</si>
  <si>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</si>
  <si>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</si>
  <si>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</si>
  <si>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</si>
  <si>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</si>
  <si>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</si>
  <si>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</si>
  <si>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</si>
  <si>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</si>
  <si>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</si>
  <si>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</si>
  <si>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</si>
  <si>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</si>
  <si>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</si>
  <si>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</si>
  <si>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</si>
  <si>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</si>
  <si>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</si>
  <si>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</si>
  <si>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</si>
  <si>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</si>
  <si>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MISCELLANEOUS</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</si>
  <si>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</si>
  <si>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</si>
  <si>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</si>
  <si>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</si>
  <si>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</si>
  <si>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</si>
  <si>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</si>
  <si>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</si>
  <si>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</si>
  <si>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</si>
  <si>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</si>
  <si>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</si>
  <si>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</si>
  <si>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</si>
  <si>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</si>
  <si>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</si>
  <si>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</si>
  <si>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</si>
  <si>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</si>
  <si>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</si>
  <si>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</si>
  <si>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</si>
  <si>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</si>
  <si>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</si>
  <si>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</si>
  <si>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</si>
  <si>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</si>
  <si>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</si>
  <si>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</si>
  <si>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</si>
  <si>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</si>
  <si>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</si>
  <si>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</si>
  <si>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</si>
  <si>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</si>
  <si>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</si>
  <si>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</si>
  <si>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GOVT &amp; PROF.</t>
  </si>
  <si>
    <t>TAXES</t>
  </si>
  <si>
    <t xml:space="preserve"> DUES &amp; MBRSHIPS</t>
  </si>
  <si>
    <t>PROMOS &amp; GIFTS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</si>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</sst>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HEALTHCARE DISTRIBUTION ALLIANCE</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184</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185</v>
      </c>
      <c r="C3" s="144" t="s">
        <v>186</v>
      </c>
      <c r="D3" s="145">
        <f>'Expenses 2023'!C40</f>
        <v>24271857</v>
      </c>
      <c r="E3" s="146"/>
      <c r="F3" s="43"/>
      <c r="G3" s="43"/>
      <c r="H3" s="43"/>
      <c r="I3" s="43"/>
      <c r="J3" s="43"/>
      <c r="K3" s="43"/>
      <c r="L3" s="43"/>
      <c r="M3" s="43"/>
      <c r="N3" s="43"/>
      <c r="O3" s="43"/>
      <c r="P3" s="43"/>
      <c r="Q3" s="43"/>
      <c r="R3" s="43"/>
      <c r="S3" s="43"/>
      <c r="T3" s="43"/>
      <c r="U3" s="43"/>
      <c r="V3" s="43"/>
      <c r="W3" s="43"/>
      <c r="X3" s="43"/>
      <c r="Y3" s="43"/>
    </row>
    <row r="4">
      <c r="A4" s="138"/>
      <c r="B4" s="49"/>
      <c r="C4" s="144" t="s">
        <v>187</v>
      </c>
      <c r="D4" s="145">
        <f>'Expenses 2023'!C31</f>
        <v>414473</v>
      </c>
      <c r="E4" s="146"/>
      <c r="F4" s="43"/>
      <c r="G4" s="43"/>
      <c r="H4" s="43"/>
      <c r="I4" s="43"/>
      <c r="J4" s="43"/>
      <c r="K4" s="43"/>
      <c r="L4" s="43"/>
      <c r="M4" s="43"/>
      <c r="N4" s="43"/>
      <c r="O4" s="43"/>
      <c r="P4" s="43"/>
      <c r="Q4" s="43"/>
      <c r="R4" s="43"/>
      <c r="S4" s="43"/>
      <c r="T4" s="43"/>
      <c r="U4" s="43"/>
      <c r="V4" s="43"/>
      <c r="W4" s="43"/>
      <c r="X4" s="43"/>
      <c r="Y4" s="43"/>
    </row>
    <row r="5">
      <c r="A5" s="138"/>
      <c r="B5" s="49"/>
      <c r="C5" s="144" t="s">
        <v>188</v>
      </c>
      <c r="D5" s="145">
        <f>D3-D4</f>
        <v>23857384</v>
      </c>
      <c r="E5" s="146"/>
      <c r="F5" s="43"/>
      <c r="G5" s="43"/>
      <c r="H5" s="43"/>
      <c r="I5" s="43"/>
      <c r="J5" s="43"/>
      <c r="K5" s="43"/>
      <c r="L5" s="43"/>
      <c r="M5" s="43"/>
      <c r="N5" s="43"/>
      <c r="O5" s="43"/>
      <c r="P5" s="43"/>
      <c r="Q5" s="43"/>
      <c r="R5" s="43"/>
      <c r="S5" s="43"/>
      <c r="T5" s="43"/>
      <c r="U5" s="43"/>
      <c r="V5" s="43"/>
      <c r="W5" s="43"/>
      <c r="X5" s="43"/>
      <c r="Y5" s="43"/>
    </row>
    <row r="6">
      <c r="A6" s="138"/>
      <c r="B6" s="49"/>
      <c r="C6" s="144" t="s">
        <v>189</v>
      </c>
      <c r="D6" s="145">
        <f>D5/12</f>
        <v>1988115.333</v>
      </c>
      <c r="E6" s="146"/>
      <c r="F6" s="43"/>
      <c r="G6" s="43"/>
      <c r="H6" s="43"/>
      <c r="I6" s="43"/>
      <c r="J6" s="43"/>
      <c r="K6" s="43"/>
      <c r="L6" s="43"/>
      <c r="M6" s="43"/>
      <c r="N6" s="43"/>
      <c r="O6" s="43"/>
      <c r="P6" s="43"/>
      <c r="Q6" s="43"/>
      <c r="R6" s="43"/>
      <c r="S6" s="43"/>
      <c r="T6" s="43"/>
      <c r="U6" s="43"/>
      <c r="V6" s="43"/>
      <c r="W6" s="43"/>
      <c r="X6" s="43"/>
      <c r="Y6" s="43"/>
    </row>
    <row r="7">
      <c r="A7" s="138"/>
      <c r="B7" s="49"/>
      <c r="C7" s="144" t="s">
        <v>190</v>
      </c>
      <c r="D7" s="75">
        <f>'Balance Sheet 2023'!E2+'Balance Sheet 2023'!E3</f>
        <v>3336052</v>
      </c>
      <c r="E7" s="146"/>
      <c r="F7" s="43"/>
      <c r="G7" s="43"/>
      <c r="H7" s="43"/>
      <c r="I7" s="43"/>
      <c r="J7" s="43"/>
      <c r="K7" s="43"/>
      <c r="L7" s="43"/>
      <c r="M7" s="43"/>
      <c r="N7" s="43"/>
      <c r="O7" s="43"/>
      <c r="P7" s="43"/>
      <c r="Q7" s="43"/>
      <c r="R7" s="43"/>
      <c r="S7" s="43"/>
      <c r="T7" s="43"/>
      <c r="U7" s="43"/>
      <c r="V7" s="43"/>
      <c r="W7" s="43"/>
      <c r="X7" s="43"/>
      <c r="Y7" s="43"/>
    </row>
    <row r="8">
      <c r="A8" s="138"/>
      <c r="B8" s="49"/>
      <c r="C8" s="147" t="s">
        <v>184</v>
      </c>
      <c r="D8" s="148">
        <f>D7/D6</f>
        <v>1.677997219</v>
      </c>
      <c r="E8" s="149" t="s">
        <v>191</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192</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193</v>
      </c>
      <c r="C11" s="144" t="s">
        <v>194</v>
      </c>
      <c r="D11" s="75">
        <f>'Balance Sheet 2023'!E30</f>
        <v>14043894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195</v>
      </c>
      <c r="D12" s="75">
        <f>'Expenses 2023'!C40</f>
        <v>24271857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196</v>
      </c>
      <c r="D13" s="145">
        <f>D12/12</f>
        <v>2022654.75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192</v>
      </c>
      <c r="D14" s="148">
        <f>D11/D13</f>
        <v>6.943297664</v>
      </c>
      <c r="E14" s="149" t="s">
        <v>191</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197</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198</v>
      </c>
      <c r="C17" s="144" t="s">
        <v>199</v>
      </c>
      <c r="D17" s="75">
        <f>sum('Balance Sheet 2023'!E13:E15)</f>
        <v>13354879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195</v>
      </c>
      <c r="D18" s="75">
        <f>'Expenses 2023'!C40</f>
        <v>24271857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196</v>
      </c>
      <c r="D19" s="145">
        <f>D18/12</f>
        <v>2022654.75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200</v>
      </c>
      <c r="D20" s="148">
        <f>D17/D19</f>
        <v>6.602648821</v>
      </c>
      <c r="E20" s="149" t="s">
        <v>191</v>
      </c>
      <c r="F20" s="43"/>
      <c r="G20" s="43"/>
      <c r="H20" s="43"/>
      <c r="I20" s="43"/>
      <c r="J20" s="43"/>
      <c r="K20" s="43"/>
      <c r="L20" s="43"/>
      <c r="M20" s="43"/>
      <c r="N20" s="43"/>
      <c r="O20" s="43"/>
      <c r="P20" s="43"/>
      <c r="Q20" s="43"/>
      <c r="R20" s="43"/>
      <c r="S20" s="43"/>
      <c r="T20" s="43"/>
      <c r="U20" s="43"/>
      <c r="V20" s="43"/>
      <c r="W20" s="43"/>
      <c r="X20" s="43"/>
      <c r="Y20" s="43"/>
    </row>
    <row r="21">
      <c r="A21" s="138"/>
      <c r="B21" s="49"/>
      <c r="C21" s="153" t="s">
        <v>201</v>
      </c>
      <c r="D21" s="154">
        <f>D20+D8</f>
        <v>8.28064604</v>
      </c>
      <c r="E21" s="155" t="s">
        <v>191</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202</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203</v>
      </c>
      <c r="C24" s="159"/>
      <c r="D24" s="160">
        <f>max('Revenues 2023'!E2:E7,'Revenues 2023'!F10:F15)</f>
        <v>22344335</v>
      </c>
      <c r="E24" s="161" t="s">
        <v>204</v>
      </c>
      <c r="F24" s="43"/>
      <c r="G24" s="43"/>
      <c r="H24" s="43"/>
      <c r="I24" s="43"/>
      <c r="J24" s="43"/>
      <c r="K24" s="43"/>
      <c r="L24" s="43"/>
      <c r="M24" s="43"/>
      <c r="N24" s="43"/>
      <c r="O24" s="43"/>
      <c r="P24" s="43"/>
      <c r="Q24" s="43"/>
      <c r="R24" s="43"/>
      <c r="S24" s="43"/>
      <c r="T24" s="43"/>
      <c r="U24" s="43"/>
      <c r="V24" s="43"/>
      <c r="W24" s="43"/>
      <c r="X24" s="43"/>
      <c r="Y24" s="43"/>
    </row>
    <row r="25">
      <c r="A25" s="138"/>
      <c r="B25" s="49"/>
      <c r="C25" s="144" t="s">
        <v>205</v>
      </c>
      <c r="D25" s="145">
        <f>'Revenues 2023'!F44</f>
        <v>27011768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202</v>
      </c>
      <c r="D26" s="162">
        <f>D24/D25</f>
        <v>0.8272074231</v>
      </c>
      <c r="E26" s="149" t="s">
        <v>206</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207</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208</v>
      </c>
      <c r="C29" s="144" t="s">
        <v>209</v>
      </c>
      <c r="D29" s="75">
        <f>SUM('Expenses 2023'!C7:C9)</f>
        <v>11199041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210</v>
      </c>
      <c r="D30" s="75">
        <f>SUM('Expenses 2023'!C10:C12)</f>
        <v>1168472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211</v>
      </c>
      <c r="D31" s="75">
        <f>sum(D29:D30)</f>
        <v>12367513</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186</v>
      </c>
      <c r="D32" s="75">
        <f>'Expenses 2023'!C40</f>
        <v>24271857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212</v>
      </c>
      <c r="D33" s="162">
        <f>D31/D32</f>
        <v>0.5095412765</v>
      </c>
      <c r="E33" s="149" t="s">
        <v>213</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214</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215</v>
      </c>
      <c r="C36" s="144" t="s">
        <v>216</v>
      </c>
      <c r="D36" s="75">
        <f>SUM('Expenses 2023'!C10:C11)</f>
        <v>634346</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209</v>
      </c>
      <c r="D37" s="75">
        <f>SUM('Expenses 2023'!C7:C9)</f>
        <v>11199041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214</v>
      </c>
      <c r="D38" s="162">
        <f>D36/D37</f>
        <v>0.05664288576</v>
      </c>
      <c r="E38" s="149" t="s">
        <v>217</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218</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219</v>
      </c>
      <c r="C41" s="147" t="s">
        <v>242</v>
      </c>
      <c r="D41" s="75">
        <f>'Expenses 2023'!D40</f>
        <v>24271857</v>
      </c>
      <c r="E41" s="164">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8"/>
      <c r="B42" s="49"/>
      <c r="C42" s="147" t="s">
        <v>221</v>
      </c>
      <c r="D42" s="145">
        <f>'Expenses 2023'!E40</f>
        <v>0</v>
      </c>
      <c r="E42" s="164">
        <f t="shared" si="1"/>
        <v>0</v>
      </c>
      <c r="F42" s="43"/>
      <c r="G42" s="43"/>
      <c r="H42" s="43"/>
      <c r="I42" s="43"/>
      <c r="J42" s="43"/>
      <c r="K42" s="43"/>
      <c r="L42" s="43"/>
      <c r="M42" s="43"/>
      <c r="N42" s="43"/>
      <c r="O42" s="43"/>
      <c r="P42" s="43"/>
      <c r="Q42" s="43"/>
      <c r="R42" s="43"/>
      <c r="S42" s="43"/>
      <c r="T42" s="43"/>
      <c r="U42" s="43"/>
      <c r="V42" s="43"/>
      <c r="W42" s="43"/>
      <c r="X42" s="43"/>
      <c r="Y42" s="43"/>
    </row>
    <row r="43">
      <c r="A43" s="138"/>
      <c r="B43" s="49"/>
      <c r="C43" s="147" t="s">
        <v>222</v>
      </c>
      <c r="D43" s="145">
        <f>'Expenses 2023'!F40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186</v>
      </c>
      <c r="D44" s="145">
        <f>sum(D41:D43)</f>
        <v>24271857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223</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224</v>
      </c>
      <c r="C47" s="144" t="s">
        <v>225</v>
      </c>
      <c r="D47" s="145">
        <f>'Revenues 2023'!F9</f>
        <v>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226</v>
      </c>
      <c r="D48" s="145">
        <f>'Expenses 2023'!F40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227</v>
      </c>
      <c r="D49" s="165" t="str">
        <f>if(D48=0, "$0",D47/D48)</f>
        <v>$0</v>
      </c>
      <c r="E49" s="149" t="s">
        <v>228</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229</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230</v>
      </c>
      <c r="C52" s="144" t="s">
        <v>231</v>
      </c>
      <c r="D52" s="145">
        <f>sum('Balance Sheet 2023'!E2:E10)</f>
        <v>3940918</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232</v>
      </c>
      <c r="D53" s="145">
        <f>sum('Balance Sheet 2023'!E19:E22)</f>
        <v>2782110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233</v>
      </c>
      <c r="D54" s="167">
        <f>D52/D53</f>
        <v>1.416521273</v>
      </c>
      <c r="E54" s="149" t="s">
        <v>234</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235</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236</v>
      </c>
      <c r="C57" s="144" t="s">
        <v>237</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238</v>
      </c>
      <c r="D58" s="145">
        <f>'Balance Sheet 2023'!E18</f>
        <v>29670309</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239</v>
      </c>
      <c r="D59" s="168">
        <f>D57/D58</f>
        <v>0</v>
      </c>
      <c r="E59" s="149" t="s">
        <v>240</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HEALTHCARE DISTRIBUTION ALLIANCE</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2.2808417E7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4616043.0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10895.0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27435355</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752791.0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243</v>
      </c>
      <c r="D26" s="50">
        <v>2.084377E7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2.0687828E7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155942</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155942</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51028.0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51028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28395116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HEALTHCARE DISTRIBUTION ALLIANCE</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56012</v>
      </c>
      <c r="D3" s="99">
        <v>56012.0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4841805</v>
      </c>
      <c r="D7" s="99">
        <v>4841805.0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7191179</v>
      </c>
      <c r="D9" s="99">
        <v>7191179.0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404724</v>
      </c>
      <c r="D10" s="99">
        <v>404724.0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429407</v>
      </c>
      <c r="D11" s="99">
        <v>429407.0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607958</v>
      </c>
      <c r="D12" s="99">
        <v>607958.0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1049745</v>
      </c>
      <c r="D15" s="99">
        <v>1049745.0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38230</v>
      </c>
      <c r="D16" s="99">
        <v>38230.0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1989346</v>
      </c>
      <c r="D17" s="99">
        <v>1989346.0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103454</v>
      </c>
      <c r="D19" s="99">
        <v>103454.0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3494727</v>
      </c>
      <c r="D20" s="99">
        <v>3494727.0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1485076</v>
      </c>
      <c r="D21" s="99">
        <v>1485076.0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412276</v>
      </c>
      <c r="D22" s="99">
        <v>412276.0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271900</v>
      </c>
      <c r="D23" s="99">
        <v>271900.0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718382</v>
      </c>
      <c r="D25" s="99">
        <v>718382.0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579019</v>
      </c>
      <c r="D26" s="99">
        <v>579019.0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1921030</v>
      </c>
      <c r="D28" s="99">
        <v>1921030.0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901</v>
      </c>
      <c r="D29" s="99">
        <v>901.0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411175</v>
      </c>
      <c r="D31" s="99">
        <v>411175.0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96331</v>
      </c>
      <c r="D32" s="99">
        <v>96331.0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137</v>
      </c>
      <c r="C34" s="98">
        <f t="shared" si="1"/>
        <v>802126</v>
      </c>
      <c r="D34" s="99">
        <v>802126.0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230131</v>
      </c>
      <c r="D35" s="99">
        <v>230131.0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139</v>
      </c>
      <c r="C36" s="98">
        <f t="shared" si="1"/>
        <v>172918</v>
      </c>
      <c r="D36" s="99">
        <v>172918.0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140</v>
      </c>
      <c r="C37" s="98">
        <f t="shared" si="1"/>
        <v>36609</v>
      </c>
      <c r="D37" s="99">
        <v>36609.0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141</v>
      </c>
      <c r="C38" s="98">
        <f t="shared" si="1"/>
        <v>-71175</v>
      </c>
      <c r="D38" s="99">
        <v>-71175.0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142</v>
      </c>
      <c r="C40" s="103">
        <f t="shared" ref="C40:F40" si="2">sum(C3:C39)</f>
        <v>27273286</v>
      </c>
      <c r="D40" s="103">
        <f t="shared" si="2"/>
        <v>27273286</v>
      </c>
      <c r="E40" s="103">
        <f t="shared" si="2"/>
        <v>0</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HEALTHCARE DISTRIBUTION ALLIANCE</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143</v>
      </c>
      <c r="B2" s="45">
        <v>1.0</v>
      </c>
      <c r="C2" s="46" t="s">
        <v>144</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145</v>
      </c>
      <c r="D3" s="112"/>
      <c r="E3" s="111">
        <v>8662996.0</v>
      </c>
      <c r="F3" s="43"/>
      <c r="G3" s="43"/>
      <c r="H3" s="43"/>
      <c r="I3" s="43"/>
      <c r="J3" s="43"/>
      <c r="K3" s="43"/>
      <c r="L3" s="43"/>
      <c r="M3" s="43"/>
      <c r="N3" s="43"/>
      <c r="O3" s="43"/>
      <c r="P3" s="43"/>
      <c r="Q3" s="43"/>
      <c r="R3" s="43"/>
      <c r="S3" s="43"/>
      <c r="T3" s="43"/>
      <c r="U3" s="43"/>
      <c r="V3" s="43"/>
      <c r="W3" s="43"/>
      <c r="X3" s="43"/>
      <c r="Y3" s="43"/>
      <c r="Z3" s="43"/>
    </row>
    <row r="4">
      <c r="A4" s="49"/>
      <c r="B4" s="45">
        <v>3.0</v>
      </c>
      <c r="C4" s="46" t="s">
        <v>146</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147</v>
      </c>
      <c r="D5" s="112"/>
      <c r="E5" s="111">
        <v>88724.0</v>
      </c>
      <c r="F5" s="43"/>
      <c r="G5" s="43"/>
      <c r="H5" s="43"/>
      <c r="I5" s="43"/>
      <c r="J5" s="43"/>
      <c r="K5" s="43"/>
      <c r="L5" s="43"/>
      <c r="M5" s="43"/>
      <c r="N5" s="43"/>
      <c r="O5" s="43"/>
      <c r="P5" s="43"/>
      <c r="Q5" s="43"/>
      <c r="R5" s="43"/>
      <c r="S5" s="43"/>
      <c r="T5" s="43"/>
      <c r="U5" s="43"/>
      <c r="V5" s="43"/>
      <c r="W5" s="43"/>
      <c r="X5" s="43"/>
      <c r="Y5" s="43"/>
      <c r="Z5" s="43"/>
    </row>
    <row r="6">
      <c r="A6" s="49"/>
      <c r="B6" s="45">
        <v>5.0</v>
      </c>
      <c r="C6" s="51" t="s">
        <v>148</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149</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150</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151</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152</v>
      </c>
      <c r="D10" s="110"/>
      <c r="E10" s="111">
        <v>692445.0</v>
      </c>
      <c r="F10" s="43"/>
      <c r="G10" s="43"/>
      <c r="H10" s="43"/>
      <c r="I10" s="43"/>
      <c r="J10" s="43"/>
      <c r="K10" s="43"/>
      <c r="L10" s="43"/>
      <c r="M10" s="43"/>
      <c r="N10" s="43"/>
      <c r="O10" s="43"/>
      <c r="P10" s="43"/>
      <c r="Q10" s="43"/>
      <c r="R10" s="43"/>
      <c r="S10" s="43"/>
      <c r="T10" s="43"/>
      <c r="U10" s="43"/>
      <c r="V10" s="43"/>
      <c r="W10" s="43"/>
      <c r="X10" s="43"/>
      <c r="Y10" s="43"/>
      <c r="Z10" s="43"/>
    </row>
    <row r="11">
      <c r="A11" s="49"/>
      <c r="B11" s="45" t="s">
        <v>153</v>
      </c>
      <c r="C11" s="46" t="s">
        <v>154</v>
      </c>
      <c r="D11" s="111">
        <v>4033264.0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155</v>
      </c>
      <c r="C12" s="46" t="s">
        <v>156</v>
      </c>
      <c r="D12" s="111">
        <v>1726751.0</v>
      </c>
      <c r="E12" s="108">
        <f>D11-D12</f>
        <v>2306513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157</v>
      </c>
      <c r="D13" s="112"/>
      <c r="E13" s="111">
        <v>1.7246663E7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158</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159</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160</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161</v>
      </c>
      <c r="D17" s="112"/>
      <c r="E17" s="111">
        <v>9704171.0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162</v>
      </c>
      <c r="D18" s="113"/>
      <c r="E18" s="114">
        <f>sum(E2:E17)</f>
        <v>38701512</v>
      </c>
      <c r="F18" s="43"/>
      <c r="G18" s="43"/>
      <c r="H18" s="43"/>
      <c r="I18" s="43"/>
      <c r="J18" s="43"/>
      <c r="K18" s="43"/>
      <c r="L18" s="43"/>
      <c r="M18" s="43"/>
      <c r="N18" s="43"/>
      <c r="O18" s="43"/>
      <c r="P18" s="43"/>
      <c r="Q18" s="43"/>
      <c r="R18" s="43"/>
      <c r="S18" s="43"/>
      <c r="T18" s="43"/>
      <c r="U18" s="43"/>
      <c r="V18" s="43"/>
      <c r="W18" s="43"/>
      <c r="X18" s="43"/>
      <c r="Y18" s="43"/>
      <c r="Z18" s="43"/>
    </row>
    <row r="19">
      <c r="A19" s="44" t="s">
        <v>163</v>
      </c>
      <c r="B19" s="115">
        <v>17.0</v>
      </c>
      <c r="C19" s="116" t="s">
        <v>164</v>
      </c>
      <c r="D19" s="117"/>
      <c r="E19" s="111">
        <v>1161165.0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165</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166</v>
      </c>
      <c r="D21" s="117"/>
      <c r="E21" s="111">
        <v>8706129.0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167</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168</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169</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170</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171</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172</v>
      </c>
      <c r="D27" s="117"/>
      <c r="E27" s="118">
        <v>1.2822034E7</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173</v>
      </c>
      <c r="D28" s="125"/>
      <c r="E28" s="126">
        <f>sum(E19:E27)</f>
        <v>22689328</v>
      </c>
      <c r="F28" s="43"/>
      <c r="G28" s="43"/>
      <c r="H28" s="43"/>
      <c r="I28" s="43"/>
      <c r="J28" s="43"/>
      <c r="K28" s="43"/>
      <c r="L28" s="43"/>
      <c r="M28" s="43"/>
      <c r="N28" s="43"/>
      <c r="O28" s="43"/>
      <c r="P28" s="43"/>
      <c r="Q28" s="43"/>
      <c r="R28" s="43"/>
      <c r="S28" s="43"/>
      <c r="T28" s="43"/>
      <c r="U28" s="43"/>
      <c r="V28" s="43"/>
      <c r="W28" s="43"/>
      <c r="X28" s="43"/>
      <c r="Y28" s="43"/>
      <c r="Z28" s="43"/>
    </row>
    <row r="29">
      <c r="A29" s="65" t="s">
        <v>174</v>
      </c>
      <c r="B29" s="127"/>
      <c r="C29" s="128" t="s">
        <v>175</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176</v>
      </c>
      <c r="D30" s="117"/>
      <c r="E30" s="111">
        <v>1.6012184E7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177</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178</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179</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180</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181</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182</v>
      </c>
      <c r="D36" s="131"/>
      <c r="E36" s="126">
        <f>sum(E30:E35)</f>
        <v>16012184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183</v>
      </c>
      <c r="D37" s="135"/>
      <c r="E37" s="136">
        <f>E36+E28</f>
        <v>38701512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HEALTHCARE DISTRIBUTION ALLIANCE</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184</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185</v>
      </c>
      <c r="C3" s="144" t="s">
        <v>186</v>
      </c>
      <c r="D3" s="145">
        <f>'Expenses 2024'!C40</f>
        <v>27273286</v>
      </c>
      <c r="E3" s="146"/>
      <c r="F3" s="43"/>
      <c r="G3" s="43"/>
      <c r="H3" s="43"/>
      <c r="I3" s="43"/>
      <c r="J3" s="43"/>
      <c r="K3" s="43"/>
      <c r="L3" s="43"/>
      <c r="M3" s="43"/>
      <c r="N3" s="43"/>
      <c r="O3" s="43"/>
      <c r="P3" s="43"/>
      <c r="Q3" s="43"/>
      <c r="R3" s="43"/>
      <c r="S3" s="43"/>
      <c r="T3" s="43"/>
      <c r="U3" s="43"/>
      <c r="V3" s="43"/>
      <c r="W3" s="43"/>
      <c r="X3" s="43"/>
      <c r="Y3" s="43"/>
    </row>
    <row r="4">
      <c r="A4" s="138"/>
      <c r="B4" s="49"/>
      <c r="C4" s="144" t="s">
        <v>187</v>
      </c>
      <c r="D4" s="145">
        <f>'Expenses 2024'!C31</f>
        <v>411175</v>
      </c>
      <c r="E4" s="146"/>
      <c r="F4" s="43"/>
      <c r="G4" s="43"/>
      <c r="H4" s="43"/>
      <c r="I4" s="43"/>
      <c r="J4" s="43"/>
      <c r="K4" s="43"/>
      <c r="L4" s="43"/>
      <c r="M4" s="43"/>
      <c r="N4" s="43"/>
      <c r="O4" s="43"/>
      <c r="P4" s="43"/>
      <c r="Q4" s="43"/>
      <c r="R4" s="43"/>
      <c r="S4" s="43"/>
      <c r="T4" s="43"/>
      <c r="U4" s="43"/>
      <c r="V4" s="43"/>
      <c r="W4" s="43"/>
      <c r="X4" s="43"/>
      <c r="Y4" s="43"/>
    </row>
    <row r="5">
      <c r="A5" s="138"/>
      <c r="B5" s="49"/>
      <c r="C5" s="144" t="s">
        <v>188</v>
      </c>
      <c r="D5" s="145">
        <f>D3-D4</f>
        <v>26862111</v>
      </c>
      <c r="E5" s="146"/>
      <c r="F5" s="43"/>
      <c r="G5" s="43"/>
      <c r="H5" s="43"/>
      <c r="I5" s="43"/>
      <c r="J5" s="43"/>
      <c r="K5" s="43"/>
      <c r="L5" s="43"/>
      <c r="M5" s="43"/>
      <c r="N5" s="43"/>
      <c r="O5" s="43"/>
      <c r="P5" s="43"/>
      <c r="Q5" s="43"/>
      <c r="R5" s="43"/>
      <c r="S5" s="43"/>
      <c r="T5" s="43"/>
      <c r="U5" s="43"/>
      <c r="V5" s="43"/>
      <c r="W5" s="43"/>
      <c r="X5" s="43"/>
      <c r="Y5" s="43"/>
    </row>
    <row r="6">
      <c r="A6" s="138"/>
      <c r="B6" s="49"/>
      <c r="C6" s="144" t="s">
        <v>189</v>
      </c>
      <c r="D6" s="145">
        <f>D5/12</f>
        <v>2238509.25</v>
      </c>
      <c r="E6" s="146"/>
      <c r="F6" s="43"/>
      <c r="G6" s="43"/>
      <c r="H6" s="43"/>
      <c r="I6" s="43"/>
      <c r="J6" s="43"/>
      <c r="K6" s="43"/>
      <c r="L6" s="43"/>
      <c r="M6" s="43"/>
      <c r="N6" s="43"/>
      <c r="O6" s="43"/>
      <c r="P6" s="43"/>
      <c r="Q6" s="43"/>
      <c r="R6" s="43"/>
      <c r="S6" s="43"/>
      <c r="T6" s="43"/>
      <c r="U6" s="43"/>
      <c r="V6" s="43"/>
      <c r="W6" s="43"/>
      <c r="X6" s="43"/>
      <c r="Y6" s="43"/>
    </row>
    <row r="7">
      <c r="A7" s="138"/>
      <c r="B7" s="49"/>
      <c r="C7" s="144" t="s">
        <v>190</v>
      </c>
      <c r="D7" s="75">
        <f>'Balance Sheet 2024'!E2+'Balance Sheet 2024'!E3</f>
        <v>8662996</v>
      </c>
      <c r="E7" s="146"/>
      <c r="F7" s="43"/>
      <c r="G7" s="43"/>
      <c r="H7" s="43"/>
      <c r="I7" s="43"/>
      <c r="J7" s="43"/>
      <c r="K7" s="43"/>
      <c r="L7" s="43"/>
      <c r="M7" s="43"/>
      <c r="N7" s="43"/>
      <c r="O7" s="43"/>
      <c r="P7" s="43"/>
      <c r="Q7" s="43"/>
      <c r="R7" s="43"/>
      <c r="S7" s="43"/>
      <c r="T7" s="43"/>
      <c r="U7" s="43"/>
      <c r="V7" s="43"/>
      <c r="W7" s="43"/>
      <c r="X7" s="43"/>
      <c r="Y7" s="43"/>
    </row>
    <row r="8">
      <c r="A8" s="138"/>
      <c r="B8" s="49"/>
      <c r="C8" s="147" t="s">
        <v>184</v>
      </c>
      <c r="D8" s="148">
        <f>D7/D6</f>
        <v>3.869984455</v>
      </c>
      <c r="E8" s="149" t="s">
        <v>191</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192</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193</v>
      </c>
      <c r="C11" s="144" t="s">
        <v>194</v>
      </c>
      <c r="D11" s="75">
        <f>'Balance Sheet 2024'!E30</f>
        <v>16012184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195</v>
      </c>
      <c r="D12" s="75">
        <f>'Expenses 2024'!C40</f>
        <v>27273286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196</v>
      </c>
      <c r="D13" s="145">
        <f>D12/12</f>
        <v>2272773.833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192</v>
      </c>
      <c r="D14" s="148">
        <f>D11/D13</f>
        <v>7.045216627</v>
      </c>
      <c r="E14" s="149" t="s">
        <v>191</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197</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198</v>
      </c>
      <c r="C17" s="144" t="s">
        <v>199</v>
      </c>
      <c r="D17" s="75">
        <f>sum('Balance Sheet 2024'!E13:E15)</f>
        <v>17246663</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195</v>
      </c>
      <c r="D18" s="75">
        <f>'Expenses 2024'!C40</f>
        <v>27273286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196</v>
      </c>
      <c r="D19" s="145">
        <f>D18/12</f>
        <v>2272773.833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200</v>
      </c>
      <c r="D20" s="148">
        <f>D17/D19</f>
        <v>7.588376259</v>
      </c>
      <c r="E20" s="149" t="s">
        <v>191</v>
      </c>
      <c r="F20" s="43"/>
      <c r="G20" s="43"/>
      <c r="H20" s="43"/>
      <c r="I20" s="43"/>
      <c r="J20" s="43"/>
      <c r="K20" s="43"/>
      <c r="L20" s="43"/>
      <c r="M20" s="43"/>
      <c r="N20" s="43"/>
      <c r="O20" s="43"/>
      <c r="P20" s="43"/>
      <c r="Q20" s="43"/>
      <c r="R20" s="43"/>
      <c r="S20" s="43"/>
      <c r="T20" s="43"/>
      <c r="U20" s="43"/>
      <c r="V20" s="43"/>
      <c r="W20" s="43"/>
      <c r="X20" s="43"/>
      <c r="Y20" s="43"/>
    </row>
    <row r="21">
      <c r="A21" s="138"/>
      <c r="B21" s="49"/>
      <c r="C21" s="153" t="s">
        <v>201</v>
      </c>
      <c r="D21" s="154">
        <f>D20+D8</f>
        <v>11.45836071</v>
      </c>
      <c r="E21" s="155" t="s">
        <v>191</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202</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203</v>
      </c>
      <c r="C24" s="159"/>
      <c r="D24" s="160">
        <f>max('Revenues 2024'!E2:E7,'Revenues 2024'!F10:F15)</f>
        <v>22808417</v>
      </c>
      <c r="E24" s="161" t="s">
        <v>204</v>
      </c>
      <c r="F24" s="43"/>
      <c r="G24" s="43"/>
      <c r="H24" s="43"/>
      <c r="I24" s="43"/>
      <c r="J24" s="43"/>
      <c r="K24" s="43"/>
      <c r="L24" s="43"/>
      <c r="M24" s="43"/>
      <c r="N24" s="43"/>
      <c r="O24" s="43"/>
      <c r="P24" s="43"/>
      <c r="Q24" s="43"/>
      <c r="R24" s="43"/>
      <c r="S24" s="43"/>
      <c r="T24" s="43"/>
      <c r="U24" s="43"/>
      <c r="V24" s="43"/>
      <c r="W24" s="43"/>
      <c r="X24" s="43"/>
      <c r="Y24" s="43"/>
    </row>
    <row r="25">
      <c r="A25" s="138"/>
      <c r="B25" s="49"/>
      <c r="C25" s="144" t="s">
        <v>205</v>
      </c>
      <c r="D25" s="145">
        <f>'Revenues 2024'!F44</f>
        <v>28395116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202</v>
      </c>
      <c r="D26" s="162">
        <f>D24/D25</f>
        <v>0.8032514113</v>
      </c>
      <c r="E26" s="149" t="s">
        <v>206</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207</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208</v>
      </c>
      <c r="C29" s="144" t="s">
        <v>209</v>
      </c>
      <c r="D29" s="75">
        <f>SUM('Expenses 2024'!C7:C9)</f>
        <v>12032984</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210</v>
      </c>
      <c r="D30" s="75">
        <f>SUM('Expenses 2024'!C10:C12)</f>
        <v>1442089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211</v>
      </c>
      <c r="D31" s="75">
        <f>sum(D29:D30)</f>
        <v>13475073</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186</v>
      </c>
      <c r="D32" s="75">
        <f>'Expenses 2024'!C40</f>
        <v>27273286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212</v>
      </c>
      <c r="D33" s="162">
        <f>D31/D32</f>
        <v>0.494075888</v>
      </c>
      <c r="E33" s="149" t="s">
        <v>213</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214</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215</v>
      </c>
      <c r="C36" s="144" t="s">
        <v>216</v>
      </c>
      <c r="D36" s="75">
        <f>SUM('Expenses 2024'!C10:C11)</f>
        <v>834131</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209</v>
      </c>
      <c r="D37" s="75">
        <f>SUM('Expenses 2024'!C7:C9)</f>
        <v>12032984</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214</v>
      </c>
      <c r="D38" s="162">
        <f>D36/D37</f>
        <v>0.06932037805</v>
      </c>
      <c r="E38" s="149" t="s">
        <v>217</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218</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219</v>
      </c>
      <c r="C41" s="147" t="s">
        <v>244</v>
      </c>
      <c r="D41" s="75">
        <f>'Expenses 2024'!D40</f>
        <v>27273286</v>
      </c>
      <c r="E41" s="164">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8"/>
      <c r="B42" s="49"/>
      <c r="C42" s="147" t="s">
        <v>221</v>
      </c>
      <c r="D42" s="145">
        <f>'Expenses 2024'!E40</f>
        <v>0</v>
      </c>
      <c r="E42" s="164">
        <f t="shared" si="1"/>
        <v>0</v>
      </c>
      <c r="F42" s="43"/>
      <c r="G42" s="43"/>
      <c r="H42" s="43"/>
      <c r="I42" s="43"/>
      <c r="J42" s="43"/>
      <c r="K42" s="43"/>
      <c r="L42" s="43"/>
      <c r="M42" s="43"/>
      <c r="N42" s="43"/>
      <c r="O42" s="43"/>
      <c r="P42" s="43"/>
      <c r="Q42" s="43"/>
      <c r="R42" s="43"/>
      <c r="S42" s="43"/>
      <c r="T42" s="43"/>
      <c r="U42" s="43"/>
      <c r="V42" s="43"/>
      <c r="W42" s="43"/>
      <c r="X42" s="43"/>
      <c r="Y42" s="43"/>
    </row>
    <row r="43">
      <c r="A43" s="138"/>
      <c r="B43" s="49"/>
      <c r="C43" s="147" t="s">
        <v>222</v>
      </c>
      <c r="D43" s="145">
        <f>'Expenses 2024'!F40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186</v>
      </c>
      <c r="D44" s="145">
        <f>sum(D41:D43)</f>
        <v>27273286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223</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224</v>
      </c>
      <c r="C47" s="144" t="s">
        <v>225</v>
      </c>
      <c r="D47" s="145">
        <f>'Revenues 2024'!F9</f>
        <v>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226</v>
      </c>
      <c r="D48" s="145">
        <f>'Expenses 2024'!F40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227</v>
      </c>
      <c r="D49" s="165" t="str">
        <f>if(D48=0, "$0",D47/D48)</f>
        <v>$0</v>
      </c>
      <c r="E49" s="149" t="s">
        <v>228</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229</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230</v>
      </c>
      <c r="C52" s="144" t="s">
        <v>231</v>
      </c>
      <c r="D52" s="145">
        <f>sum('Balance Sheet 2024'!E2:E10)</f>
        <v>9444165</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232</v>
      </c>
      <c r="D53" s="145">
        <f>sum('Balance Sheet 2024'!E19:E22)</f>
        <v>9867294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233</v>
      </c>
      <c r="D54" s="167">
        <f>D52/D53</f>
        <v>0.9571180305</v>
      </c>
      <c r="E54" s="149" t="s">
        <v>234</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235</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236</v>
      </c>
      <c r="C57" s="144" t="s">
        <v>237</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238</v>
      </c>
      <c r="D58" s="145">
        <f>'Balance Sheet 2024'!E18</f>
        <v>38701512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239</v>
      </c>
      <c r="D59" s="168">
        <f>D57/D58</f>
        <v>0</v>
      </c>
      <c r="E59" s="149" t="s">
        <v>240</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HEALTHCARE DISTRIBUTION ALLIANCE</v>
      </c>
      <c r="B1" s="2" t="s">
        <v>245</v>
      </c>
      <c r="C1" s="138"/>
      <c r="D1" s="138"/>
      <c r="E1" s="138"/>
      <c r="F1" s="139"/>
      <c r="G1" s="139"/>
      <c r="H1" s="139"/>
      <c r="I1" s="43"/>
      <c r="J1" s="43"/>
      <c r="K1" s="43"/>
      <c r="L1" s="43"/>
      <c r="M1" s="43"/>
      <c r="N1" s="43"/>
      <c r="O1" s="43"/>
      <c r="P1" s="43"/>
      <c r="Q1" s="43"/>
      <c r="R1" s="43"/>
      <c r="S1" s="43"/>
      <c r="T1" s="43"/>
      <c r="U1" s="43"/>
      <c r="V1" s="43"/>
      <c r="W1" s="43"/>
      <c r="X1" s="43"/>
      <c r="Y1" s="43"/>
    </row>
    <row r="2">
      <c r="A2" s="140" t="s">
        <v>184</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185</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246</v>
      </c>
      <c r="E4" s="45" t="s">
        <v>247</v>
      </c>
      <c r="F4" s="45" t="s">
        <v>248</v>
      </c>
      <c r="G4" s="59" t="s">
        <v>249</v>
      </c>
      <c r="H4" s="59"/>
      <c r="I4" s="43"/>
      <c r="J4" s="43"/>
      <c r="K4" s="43"/>
      <c r="L4" s="43"/>
      <c r="M4" s="43"/>
      <c r="N4" s="43"/>
      <c r="O4" s="43"/>
      <c r="P4" s="43"/>
      <c r="Q4" s="43"/>
      <c r="R4" s="43"/>
      <c r="S4" s="43"/>
      <c r="T4" s="43"/>
      <c r="U4" s="43"/>
      <c r="V4" s="43"/>
      <c r="W4" s="43"/>
      <c r="X4" s="43"/>
      <c r="Y4" s="43"/>
    </row>
    <row r="5">
      <c r="A5" s="138"/>
      <c r="B5" s="49"/>
      <c r="C5" s="147" t="s">
        <v>184</v>
      </c>
      <c r="D5" s="176">
        <f>'Ratios 2022'!D8</f>
        <v>1.227149478</v>
      </c>
      <c r="E5" s="176">
        <f>'Ratios 2023'!D8</f>
        <v>1.677997219</v>
      </c>
      <c r="F5" s="176">
        <f>'Ratios 2024'!D8</f>
        <v>3.869984455</v>
      </c>
      <c r="G5" s="176">
        <f>average(D5:F5)</f>
        <v>2.258377051</v>
      </c>
      <c r="H5" s="149" t="s">
        <v>191</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192</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193</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246</v>
      </c>
      <c r="E9" s="45" t="s">
        <v>247</v>
      </c>
      <c r="F9" s="45" t="s">
        <v>248</v>
      </c>
      <c r="G9" s="59" t="s">
        <v>249</v>
      </c>
      <c r="H9" s="59"/>
      <c r="I9" s="43"/>
      <c r="J9" s="43"/>
      <c r="K9" s="43"/>
      <c r="L9" s="43"/>
      <c r="M9" s="43"/>
      <c r="N9" s="43"/>
      <c r="O9" s="43"/>
      <c r="P9" s="43"/>
      <c r="Q9" s="43"/>
      <c r="R9" s="43"/>
      <c r="S9" s="43"/>
      <c r="T9" s="43"/>
      <c r="U9" s="43"/>
      <c r="V9" s="43"/>
      <c r="W9" s="43"/>
      <c r="X9" s="43"/>
      <c r="Y9" s="43"/>
    </row>
    <row r="10">
      <c r="A10" s="138"/>
      <c r="B10" s="49"/>
      <c r="C10" s="147" t="s">
        <v>192</v>
      </c>
      <c r="D10" s="148">
        <f>'Ratios 2022'!D14</f>
        <v>5.200689393</v>
      </c>
      <c r="E10" s="148">
        <f>'Ratios 2023'!D14</f>
        <v>6.943297664</v>
      </c>
      <c r="F10" s="148">
        <f>'Ratios 2024'!D14</f>
        <v>7.045216627</v>
      </c>
      <c r="G10" s="176">
        <f>average(D10:F10)</f>
        <v>6.396401228</v>
      </c>
      <c r="H10" s="149" t="s">
        <v>191</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197</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198</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246</v>
      </c>
      <c r="E14" s="45" t="s">
        <v>247</v>
      </c>
      <c r="F14" s="45" t="s">
        <v>248</v>
      </c>
      <c r="G14" s="59" t="s">
        <v>249</v>
      </c>
      <c r="H14" s="59"/>
      <c r="I14" s="43"/>
      <c r="J14" s="43"/>
      <c r="K14" s="43"/>
      <c r="L14" s="43"/>
      <c r="M14" s="43"/>
      <c r="N14" s="43"/>
      <c r="O14" s="43"/>
      <c r="P14" s="43"/>
      <c r="Q14" s="43"/>
      <c r="R14" s="43"/>
      <c r="S14" s="43"/>
      <c r="T14" s="43"/>
      <c r="U14" s="43"/>
      <c r="V14" s="43"/>
      <c r="W14" s="43"/>
      <c r="X14" s="43"/>
      <c r="Y14" s="43"/>
    </row>
    <row r="15">
      <c r="A15" s="138"/>
      <c r="B15" s="49"/>
      <c r="C15" s="147" t="s">
        <v>200</v>
      </c>
      <c r="D15" s="179">
        <f>'Ratios 2022'!D20</f>
        <v>4.911251664</v>
      </c>
      <c r="E15" s="179">
        <f>'Ratios 2023'!D20</f>
        <v>6.602648821</v>
      </c>
      <c r="F15" s="179">
        <f>'Ratios 2024'!D20</f>
        <v>7.588376259</v>
      </c>
      <c r="G15" s="176">
        <f>average(D15:F15)</f>
        <v>6.367425582</v>
      </c>
      <c r="H15" s="149" t="s">
        <v>191</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202</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203</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246</v>
      </c>
      <c r="E19" s="45" t="s">
        <v>247</v>
      </c>
      <c r="F19" s="45" t="s">
        <v>248</v>
      </c>
      <c r="G19" s="59" t="s">
        <v>249</v>
      </c>
      <c r="H19" s="59"/>
      <c r="I19" s="43"/>
      <c r="J19" s="43"/>
      <c r="K19" s="43"/>
      <c r="L19" s="43"/>
      <c r="M19" s="43"/>
      <c r="N19" s="43"/>
      <c r="O19" s="43"/>
      <c r="P19" s="43"/>
      <c r="Q19" s="43"/>
      <c r="R19" s="43"/>
      <c r="S19" s="43"/>
      <c r="T19" s="43"/>
      <c r="U19" s="43"/>
      <c r="V19" s="43"/>
      <c r="W19" s="43"/>
      <c r="X19" s="43"/>
      <c r="Y19" s="43"/>
    </row>
    <row r="20">
      <c r="A20" s="138"/>
      <c r="B20" s="49"/>
      <c r="C20" s="147" t="s">
        <v>202</v>
      </c>
      <c r="D20" s="162">
        <f>'Ratios 2022'!D26</f>
        <v>0.8635967055</v>
      </c>
      <c r="E20" s="162">
        <f>'Ratios 2023'!D26</f>
        <v>0.8272074231</v>
      </c>
      <c r="F20" s="162">
        <f>'Ratios 2024'!D26</f>
        <v>0.8032514113</v>
      </c>
      <c r="G20" s="180">
        <f>average(D20:F20)</f>
        <v>0.8313518466</v>
      </c>
      <c r="H20" s="149" t="s">
        <v>206</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207</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208</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246</v>
      </c>
      <c r="E24" s="45" t="s">
        <v>247</v>
      </c>
      <c r="F24" s="45" t="s">
        <v>248</v>
      </c>
      <c r="G24" s="59" t="s">
        <v>249</v>
      </c>
      <c r="H24" s="59"/>
      <c r="I24" s="43"/>
      <c r="J24" s="43"/>
      <c r="K24" s="43"/>
      <c r="L24" s="43"/>
      <c r="M24" s="43"/>
      <c r="N24" s="43"/>
      <c r="O24" s="43"/>
      <c r="P24" s="43"/>
      <c r="Q24" s="43"/>
      <c r="R24" s="43"/>
      <c r="S24" s="43"/>
      <c r="T24" s="43"/>
      <c r="U24" s="43"/>
      <c r="V24" s="43"/>
      <c r="W24" s="43"/>
      <c r="X24" s="43"/>
      <c r="Y24" s="43"/>
    </row>
    <row r="25">
      <c r="A25" s="138"/>
      <c r="B25" s="49"/>
      <c r="C25" s="147" t="s">
        <v>212</v>
      </c>
      <c r="D25" s="162">
        <f>'Ratios 2022'!D33</f>
        <v>0.4999664845</v>
      </c>
      <c r="E25" s="162">
        <f>'Ratios 2023'!D33</f>
        <v>0.5095412765</v>
      </c>
      <c r="F25" s="162">
        <f>'Ratios 2024'!D33</f>
        <v>0.494075888</v>
      </c>
      <c r="G25" s="180">
        <f>average(D25:F25)</f>
        <v>0.5011945497</v>
      </c>
      <c r="H25" s="149" t="s">
        <v>213</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214</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215</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246</v>
      </c>
      <c r="E29" s="45" t="s">
        <v>247</v>
      </c>
      <c r="F29" s="45" t="s">
        <v>248</v>
      </c>
      <c r="G29" s="59" t="s">
        <v>249</v>
      </c>
      <c r="H29" s="59"/>
      <c r="I29" s="43"/>
      <c r="J29" s="43"/>
      <c r="K29" s="43"/>
      <c r="L29" s="43"/>
      <c r="M29" s="43"/>
      <c r="N29" s="43"/>
      <c r="O29" s="43"/>
      <c r="P29" s="43"/>
      <c r="Q29" s="43"/>
      <c r="R29" s="43"/>
      <c r="S29" s="43"/>
      <c r="T29" s="43"/>
      <c r="U29" s="43"/>
      <c r="V29" s="43"/>
      <c r="W29" s="43"/>
      <c r="X29" s="43"/>
      <c r="Y29" s="43"/>
    </row>
    <row r="30">
      <c r="A30" s="138"/>
      <c r="B30" s="49"/>
      <c r="C30" s="147" t="s">
        <v>214</v>
      </c>
      <c r="D30" s="162">
        <f>'Ratios 2022'!D38</f>
        <v>0.05447578627</v>
      </c>
      <c r="E30" s="162">
        <f>'Ratios 2023'!D38</f>
        <v>0.05664288576</v>
      </c>
      <c r="F30" s="162">
        <f>'Ratios 2024'!D38</f>
        <v>0.06932037805</v>
      </c>
      <c r="G30" s="180">
        <f>average(D30:F30)</f>
        <v>0.06014635003</v>
      </c>
      <c r="H30" s="149" t="s">
        <v>217</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218</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219</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246</v>
      </c>
      <c r="E34" s="45" t="s">
        <v>247</v>
      </c>
      <c r="F34" s="45" t="s">
        <v>248</v>
      </c>
      <c r="G34" s="59" t="s">
        <v>249</v>
      </c>
      <c r="H34" s="59"/>
      <c r="I34" s="43"/>
      <c r="J34" s="43"/>
      <c r="K34" s="43"/>
      <c r="L34" s="43"/>
      <c r="M34" s="43"/>
      <c r="N34" s="43"/>
      <c r="O34" s="43"/>
      <c r="P34" s="43"/>
      <c r="Q34" s="43"/>
      <c r="R34" s="43"/>
      <c r="S34" s="43"/>
      <c r="T34" s="43"/>
      <c r="U34" s="43"/>
      <c r="V34" s="43"/>
      <c r="W34" s="43"/>
      <c r="X34" s="43"/>
      <c r="Y34" s="43"/>
    </row>
    <row r="35">
      <c r="A35" s="138"/>
      <c r="B35" s="49"/>
      <c r="C35" s="147" t="s">
        <v>250</v>
      </c>
      <c r="D35" s="162">
        <f>'Ratios 2022'!E41</f>
        <v>1</v>
      </c>
      <c r="E35" s="162">
        <f>'Ratios 2023'!E41</f>
        <v>1</v>
      </c>
      <c r="F35" s="162">
        <f>'Ratios 2024'!E41</f>
        <v>1</v>
      </c>
      <c r="G35" s="180">
        <f t="shared" ref="G35:G37" si="1">average(D35:F35)</f>
        <v>1</v>
      </c>
      <c r="H35" s="180"/>
      <c r="I35" s="43"/>
      <c r="J35" s="43"/>
      <c r="K35" s="43"/>
      <c r="L35" s="43"/>
      <c r="M35" s="43"/>
      <c r="N35" s="43"/>
      <c r="O35" s="43"/>
      <c r="P35" s="43"/>
      <c r="Q35" s="43"/>
      <c r="R35" s="43"/>
      <c r="S35" s="43"/>
      <c r="T35" s="43"/>
      <c r="U35" s="43"/>
      <c r="V35" s="43"/>
      <c r="W35" s="43"/>
      <c r="X35" s="43"/>
      <c r="Y35" s="43"/>
    </row>
    <row r="36">
      <c r="A36" s="138"/>
      <c r="B36" s="52"/>
      <c r="C36" s="147" t="s">
        <v>221</v>
      </c>
      <c r="D36" s="162">
        <f>'Ratios 2022'!E42</f>
        <v>0</v>
      </c>
      <c r="E36" s="162">
        <f>'Ratios 2023'!E42</f>
        <v>0</v>
      </c>
      <c r="F36" s="162">
        <f>'Ratios 2024'!E42</f>
        <v>0</v>
      </c>
      <c r="G36" s="180">
        <f t="shared" si="1"/>
        <v>0</v>
      </c>
      <c r="H36" s="180"/>
      <c r="I36" s="43"/>
      <c r="J36" s="43"/>
      <c r="K36" s="43"/>
      <c r="L36" s="43"/>
      <c r="M36" s="43"/>
      <c r="N36" s="43"/>
      <c r="O36" s="43"/>
      <c r="P36" s="43"/>
      <c r="Q36" s="43"/>
      <c r="R36" s="43"/>
      <c r="S36" s="43"/>
      <c r="T36" s="43"/>
      <c r="U36" s="43"/>
      <c r="V36" s="43"/>
      <c r="W36" s="43"/>
      <c r="X36" s="43"/>
      <c r="Y36" s="43"/>
    </row>
    <row r="37">
      <c r="A37" s="138"/>
      <c r="B37" s="181"/>
      <c r="C37" s="147" t="s">
        <v>222</v>
      </c>
      <c r="D37" s="162">
        <f>'Ratios 2022'!E43</f>
        <v>0</v>
      </c>
      <c r="E37" s="162">
        <f>'Ratios 2023'!E43</f>
        <v>0</v>
      </c>
      <c r="F37" s="162">
        <f>'Ratios 2024'!E43</f>
        <v>0</v>
      </c>
      <c r="G37" s="180">
        <f t="shared" si="1"/>
        <v>0</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223</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224</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246</v>
      </c>
      <c r="E41" s="45" t="s">
        <v>247</v>
      </c>
      <c r="F41" s="45" t="s">
        <v>248</v>
      </c>
      <c r="G41" s="59" t="s">
        <v>249</v>
      </c>
      <c r="H41" s="59"/>
      <c r="I41" s="43"/>
      <c r="J41" s="43"/>
      <c r="K41" s="43"/>
      <c r="L41" s="43"/>
      <c r="M41" s="43"/>
      <c r="N41" s="43"/>
      <c r="O41" s="43"/>
      <c r="P41" s="43"/>
      <c r="Q41" s="43"/>
      <c r="R41" s="43"/>
      <c r="S41" s="43"/>
      <c r="T41" s="43"/>
      <c r="U41" s="43"/>
      <c r="V41" s="43"/>
      <c r="W41" s="43"/>
      <c r="X41" s="43"/>
      <c r="Y41" s="43"/>
    </row>
    <row r="42">
      <c r="A42" s="138"/>
      <c r="B42" s="49"/>
      <c r="C42" s="147" t="s">
        <v>227</v>
      </c>
      <c r="D42" s="165" t="str">
        <f>'Ratios 2022'!D49</f>
        <v>$0</v>
      </c>
      <c r="E42" s="165" t="str">
        <f>'Ratios 2023'!D49</f>
        <v>$0</v>
      </c>
      <c r="F42" s="165" t="str">
        <f>'Ratios 2024'!D49</f>
        <v>$0</v>
      </c>
      <c r="G42" s="182">
        <f>if((D42+E42+F42=0),0,(D42+E42+F42)/3)</f>
        <v>0</v>
      </c>
      <c r="H42" s="149" t="s">
        <v>228</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229</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230</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246</v>
      </c>
      <c r="E46" s="45" t="s">
        <v>247</v>
      </c>
      <c r="F46" s="45" t="s">
        <v>248</v>
      </c>
      <c r="G46" s="59" t="s">
        <v>249</v>
      </c>
      <c r="H46" s="59"/>
      <c r="I46" s="43"/>
      <c r="J46" s="43"/>
      <c r="K46" s="43"/>
      <c r="L46" s="43"/>
      <c r="M46" s="43"/>
      <c r="N46" s="43"/>
      <c r="O46" s="43"/>
      <c r="P46" s="43"/>
      <c r="Q46" s="43"/>
      <c r="R46" s="43"/>
      <c r="S46" s="43"/>
      <c r="T46" s="43"/>
      <c r="U46" s="43"/>
      <c r="V46" s="43"/>
      <c r="W46" s="43"/>
      <c r="X46" s="43"/>
      <c r="Y46" s="43"/>
    </row>
    <row r="47">
      <c r="A47" s="138"/>
      <c r="B47" s="49"/>
      <c r="C47" s="147" t="s">
        <v>233</v>
      </c>
      <c r="D47" s="148">
        <f>'Ratios 2022'!D54</f>
        <v>1.218685681</v>
      </c>
      <c r="E47" s="148">
        <f>'Ratios 2023'!D54</f>
        <v>1.416521273</v>
      </c>
      <c r="F47" s="148">
        <f>'Ratios 2024'!D54</f>
        <v>0.9571180305</v>
      </c>
      <c r="G47" s="176">
        <f>average(D47:F47)</f>
        <v>1.197441662</v>
      </c>
      <c r="H47" s="149" t="s">
        <v>234</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235</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236</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246</v>
      </c>
      <c r="E51" s="45" t="s">
        <v>247</v>
      </c>
      <c r="F51" s="45" t="s">
        <v>248</v>
      </c>
      <c r="G51" s="59" t="s">
        <v>249</v>
      </c>
      <c r="H51" s="59"/>
      <c r="I51" s="43"/>
      <c r="J51" s="43"/>
      <c r="K51" s="43"/>
      <c r="L51" s="43"/>
      <c r="M51" s="43"/>
      <c r="N51" s="43"/>
      <c r="O51" s="43"/>
      <c r="P51" s="43"/>
      <c r="Q51" s="43"/>
      <c r="R51" s="43"/>
      <c r="S51" s="43"/>
      <c r="T51" s="43"/>
      <c r="U51" s="43"/>
      <c r="V51" s="43"/>
      <c r="W51" s="43"/>
      <c r="X51" s="43"/>
      <c r="Y51" s="43"/>
    </row>
    <row r="52">
      <c r="A52" s="138"/>
      <c r="B52" s="49"/>
      <c r="C52" s="147" t="s">
        <v>239</v>
      </c>
      <c r="D52" s="183">
        <f>'Ratios 2022'!D59</f>
        <v>0</v>
      </c>
      <c r="E52" s="183">
        <f>'Ratios 2023'!D59</f>
        <v>0</v>
      </c>
      <c r="F52" s="183">
        <f>'Ratios 2024'!D59</f>
        <v>0</v>
      </c>
      <c r="G52" s="184">
        <f>average(D52:F52)</f>
        <v>0</v>
      </c>
      <c r="H52" s="149" t="s">
        <v>240</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HEALTHCARE DISTRIBUTION ALLIANCE</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HEALTHCARE DISTRIBUTION ALLIANCE</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2.1843309E7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3353164.0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2130.0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25198603</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166879.0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82</v>
      </c>
      <c r="D26" s="50">
        <v>6534081.0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6726915.0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-192834</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-192834</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120766.0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100</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120766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25293414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HEALTHCARE DISTRIBUTION ALLIANCE</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84880</v>
      </c>
      <c r="D3" s="99">
        <v>84880.0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4355711</v>
      </c>
      <c r="D7" s="99">
        <v>4355711.0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112</v>
      </c>
      <c r="C9" s="98">
        <f t="shared" si="1"/>
        <v>6186716</v>
      </c>
      <c r="D9" s="99">
        <v>6186716.0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328536</v>
      </c>
      <c r="D10" s="99">
        <v>328536.0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245771</v>
      </c>
      <c r="D11" s="99">
        <v>245771.0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474143</v>
      </c>
      <c r="D12" s="99">
        <v>474143.0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767657</v>
      </c>
      <c r="D15" s="99">
        <v>767657.0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39056</v>
      </c>
      <c r="D16" s="99">
        <v>39056.0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1984152</v>
      </c>
      <c r="D17" s="99">
        <v>1984152.0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15803</v>
      </c>
      <c r="D19" s="99">
        <v>15803.0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3031609</v>
      </c>
      <c r="D20" s="99">
        <v>3031609.0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1129284</v>
      </c>
      <c r="D21" s="99">
        <v>1129284.0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332627</v>
      </c>
      <c r="D22" s="99">
        <v>332627.0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243090</v>
      </c>
      <c r="D23" s="99">
        <v>243090.0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662568</v>
      </c>
      <c r="D25" s="99">
        <v>662568.0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347821</v>
      </c>
      <c r="D26" s="99">
        <v>347821.0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1619749</v>
      </c>
      <c r="D28" s="99">
        <v>1619749.0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106</v>
      </c>
      <c r="D29" s="99">
        <v>106.0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236392</v>
      </c>
      <c r="D31" s="99">
        <v>236392.0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65991</v>
      </c>
      <c r="D32" s="99">
        <v>65991.0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137</v>
      </c>
      <c r="C34" s="98">
        <f t="shared" si="1"/>
        <v>708818</v>
      </c>
      <c r="D34" s="99">
        <v>708818.0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194601</v>
      </c>
      <c r="D35" s="99">
        <v>194601.0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139</v>
      </c>
      <c r="C36" s="98">
        <f t="shared" si="1"/>
        <v>145717</v>
      </c>
      <c r="D36" s="99">
        <v>145717.0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140</v>
      </c>
      <c r="C37" s="98">
        <f t="shared" si="1"/>
        <v>42471</v>
      </c>
      <c r="D37" s="99">
        <v>42471.0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141</v>
      </c>
      <c r="C38" s="98">
        <f t="shared" si="1"/>
        <v>-59961</v>
      </c>
      <c r="D38" s="99">
        <v>-59961.0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142</v>
      </c>
      <c r="C40" s="103">
        <f t="shared" ref="C40:F40" si="2">sum(C3:C39)</f>
        <v>23183308</v>
      </c>
      <c r="D40" s="103">
        <f t="shared" si="2"/>
        <v>23183308</v>
      </c>
      <c r="E40" s="103">
        <f t="shared" si="2"/>
        <v>0</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HEALTHCARE DISTRIBUTION ALLIANCE</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143</v>
      </c>
      <c r="B2" s="45">
        <v>1.0</v>
      </c>
      <c r="C2" s="46" t="s">
        <v>144</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145</v>
      </c>
      <c r="D3" s="112"/>
      <c r="E3" s="111">
        <v>2346608.0</v>
      </c>
      <c r="F3" s="43"/>
      <c r="G3" s="43"/>
      <c r="H3" s="43"/>
      <c r="I3" s="43"/>
      <c r="J3" s="43"/>
      <c r="K3" s="43"/>
      <c r="L3" s="43"/>
      <c r="M3" s="43"/>
      <c r="N3" s="43"/>
      <c r="O3" s="43"/>
      <c r="P3" s="43"/>
      <c r="Q3" s="43"/>
      <c r="R3" s="43"/>
      <c r="S3" s="43"/>
      <c r="T3" s="43"/>
      <c r="U3" s="43"/>
      <c r="V3" s="43"/>
      <c r="W3" s="43"/>
      <c r="X3" s="43"/>
      <c r="Y3" s="43"/>
      <c r="Z3" s="43"/>
    </row>
    <row r="4">
      <c r="A4" s="49"/>
      <c r="B4" s="45">
        <v>3.0</v>
      </c>
      <c r="C4" s="46" t="s">
        <v>146</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147</v>
      </c>
      <c r="D5" s="112"/>
      <c r="E5" s="111">
        <v>995075.0</v>
      </c>
      <c r="F5" s="43"/>
      <c r="G5" s="43"/>
      <c r="H5" s="43"/>
      <c r="I5" s="43"/>
      <c r="J5" s="43"/>
      <c r="K5" s="43"/>
      <c r="L5" s="43"/>
      <c r="M5" s="43"/>
      <c r="N5" s="43"/>
      <c r="O5" s="43"/>
      <c r="P5" s="43"/>
      <c r="Q5" s="43"/>
      <c r="R5" s="43"/>
      <c r="S5" s="43"/>
      <c r="T5" s="43"/>
      <c r="U5" s="43"/>
      <c r="V5" s="43"/>
      <c r="W5" s="43"/>
      <c r="X5" s="43"/>
      <c r="Y5" s="43"/>
      <c r="Z5" s="43"/>
    </row>
    <row r="6">
      <c r="A6" s="49"/>
      <c r="B6" s="45">
        <v>5.0</v>
      </c>
      <c r="C6" s="51" t="s">
        <v>148</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149</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150</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151</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152</v>
      </c>
      <c r="D10" s="110"/>
      <c r="E10" s="111">
        <v>500510.0</v>
      </c>
      <c r="F10" s="43"/>
      <c r="G10" s="43"/>
      <c r="H10" s="43"/>
      <c r="I10" s="43"/>
      <c r="J10" s="43"/>
      <c r="K10" s="43"/>
      <c r="L10" s="43"/>
      <c r="M10" s="43"/>
      <c r="N10" s="43"/>
      <c r="O10" s="43"/>
      <c r="P10" s="43"/>
      <c r="Q10" s="43"/>
      <c r="R10" s="43"/>
      <c r="S10" s="43"/>
      <c r="T10" s="43"/>
      <c r="U10" s="43"/>
      <c r="V10" s="43"/>
      <c r="W10" s="43"/>
      <c r="X10" s="43"/>
      <c r="Y10" s="43"/>
      <c r="Z10" s="43"/>
    </row>
    <row r="11">
      <c r="A11" s="49"/>
      <c r="B11" s="45" t="s">
        <v>153</v>
      </c>
      <c r="C11" s="46" t="s">
        <v>154</v>
      </c>
      <c r="D11" s="111">
        <v>3510078.0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155</v>
      </c>
      <c r="C12" s="46" t="s">
        <v>156</v>
      </c>
      <c r="D12" s="111">
        <v>1381876.0</v>
      </c>
      <c r="E12" s="108">
        <f>D11-D12</f>
        <v>2128202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157</v>
      </c>
      <c r="D13" s="112"/>
      <c r="E13" s="111">
        <v>9488255.0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158</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159</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160</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161</v>
      </c>
      <c r="D17" s="112"/>
      <c r="E17" s="111">
        <v>2932905.0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162</v>
      </c>
      <c r="D18" s="113"/>
      <c r="E18" s="114">
        <f>sum(E2:E17)</f>
        <v>18391555</v>
      </c>
      <c r="F18" s="43"/>
      <c r="G18" s="43"/>
      <c r="H18" s="43"/>
      <c r="I18" s="43"/>
      <c r="J18" s="43"/>
      <c r="K18" s="43"/>
      <c r="L18" s="43"/>
      <c r="M18" s="43"/>
      <c r="N18" s="43"/>
      <c r="O18" s="43"/>
      <c r="P18" s="43"/>
      <c r="Q18" s="43"/>
      <c r="R18" s="43"/>
      <c r="S18" s="43"/>
      <c r="T18" s="43"/>
      <c r="U18" s="43"/>
      <c r="V18" s="43"/>
      <c r="W18" s="43"/>
      <c r="X18" s="43"/>
      <c r="Y18" s="43"/>
      <c r="Z18" s="43"/>
    </row>
    <row r="19">
      <c r="A19" s="44" t="s">
        <v>163</v>
      </c>
      <c r="B19" s="115">
        <v>17.0</v>
      </c>
      <c r="C19" s="116" t="s">
        <v>164</v>
      </c>
      <c r="D19" s="117"/>
      <c r="E19" s="111">
        <v>1638966.0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165</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166</v>
      </c>
      <c r="D21" s="117"/>
      <c r="E21" s="111">
        <v>1513769.0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167</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168</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169</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170</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171</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172</v>
      </c>
      <c r="D27" s="117"/>
      <c r="E27" s="118">
        <v>5191388.0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173</v>
      </c>
      <c r="D28" s="125"/>
      <c r="E28" s="126">
        <f>sum(E19:E27)</f>
        <v>8344123</v>
      </c>
      <c r="F28" s="43"/>
      <c r="G28" s="43"/>
      <c r="H28" s="43"/>
      <c r="I28" s="43"/>
      <c r="J28" s="43"/>
      <c r="K28" s="43"/>
      <c r="L28" s="43"/>
      <c r="M28" s="43"/>
      <c r="N28" s="43"/>
      <c r="O28" s="43"/>
      <c r="P28" s="43"/>
      <c r="Q28" s="43"/>
      <c r="R28" s="43"/>
      <c r="S28" s="43"/>
      <c r="T28" s="43"/>
      <c r="U28" s="43"/>
      <c r="V28" s="43"/>
      <c r="W28" s="43"/>
      <c r="X28" s="43"/>
      <c r="Y28" s="43"/>
      <c r="Z28" s="43"/>
    </row>
    <row r="29">
      <c r="A29" s="65" t="s">
        <v>174</v>
      </c>
      <c r="B29" s="127"/>
      <c r="C29" s="128" t="s">
        <v>175</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176</v>
      </c>
      <c r="D30" s="117"/>
      <c r="E30" s="111">
        <v>1.0047432E7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177</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178</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179</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180</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181</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182</v>
      </c>
      <c r="D36" s="131"/>
      <c r="E36" s="126">
        <f>sum(E30:E35)</f>
        <v>10047432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183</v>
      </c>
      <c r="D37" s="135"/>
      <c r="E37" s="136">
        <f>E36+E28</f>
        <v>18391555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HEALTHCARE DISTRIBUTION ALLIANCE</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184</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185</v>
      </c>
      <c r="C3" s="144" t="s">
        <v>186</v>
      </c>
      <c r="D3" s="145">
        <f>'Expenses 2022'!C40</f>
        <v>23183308</v>
      </c>
      <c r="E3" s="146"/>
      <c r="F3" s="43"/>
      <c r="G3" s="43"/>
      <c r="H3" s="43"/>
      <c r="I3" s="43"/>
      <c r="J3" s="43"/>
      <c r="K3" s="43"/>
      <c r="L3" s="43"/>
      <c r="M3" s="43"/>
      <c r="N3" s="43"/>
      <c r="O3" s="43"/>
      <c r="P3" s="43"/>
      <c r="Q3" s="43"/>
      <c r="R3" s="43"/>
      <c r="S3" s="43"/>
      <c r="T3" s="43"/>
      <c r="U3" s="43"/>
      <c r="V3" s="43"/>
      <c r="W3" s="43"/>
      <c r="X3" s="43"/>
      <c r="Y3" s="43"/>
    </row>
    <row r="4">
      <c r="A4" s="138"/>
      <c r="B4" s="49"/>
      <c r="C4" s="144" t="s">
        <v>187</v>
      </c>
      <c r="D4" s="145">
        <f>'Expenses 2022'!C31</f>
        <v>236392</v>
      </c>
      <c r="E4" s="146"/>
      <c r="F4" s="43"/>
      <c r="G4" s="43"/>
      <c r="H4" s="43"/>
      <c r="I4" s="43"/>
      <c r="J4" s="43"/>
      <c r="K4" s="43"/>
      <c r="L4" s="43"/>
      <c r="M4" s="43"/>
      <c r="N4" s="43"/>
      <c r="O4" s="43"/>
      <c r="P4" s="43"/>
      <c r="Q4" s="43"/>
      <c r="R4" s="43"/>
      <c r="S4" s="43"/>
      <c r="T4" s="43"/>
      <c r="U4" s="43"/>
      <c r="V4" s="43"/>
      <c r="W4" s="43"/>
      <c r="X4" s="43"/>
      <c r="Y4" s="43"/>
    </row>
    <row r="5">
      <c r="A5" s="138"/>
      <c r="B5" s="49"/>
      <c r="C5" s="144" t="s">
        <v>188</v>
      </c>
      <c r="D5" s="145">
        <f>D3-D4</f>
        <v>22946916</v>
      </c>
      <c r="E5" s="146"/>
      <c r="F5" s="43"/>
      <c r="G5" s="43"/>
      <c r="H5" s="43"/>
      <c r="I5" s="43"/>
      <c r="J5" s="43"/>
      <c r="K5" s="43"/>
      <c r="L5" s="43"/>
      <c r="M5" s="43"/>
      <c r="N5" s="43"/>
      <c r="O5" s="43"/>
      <c r="P5" s="43"/>
      <c r="Q5" s="43"/>
      <c r="R5" s="43"/>
      <c r="S5" s="43"/>
      <c r="T5" s="43"/>
      <c r="U5" s="43"/>
      <c r="V5" s="43"/>
      <c r="W5" s="43"/>
      <c r="X5" s="43"/>
      <c r="Y5" s="43"/>
    </row>
    <row r="6">
      <c r="A6" s="138"/>
      <c r="B6" s="49"/>
      <c r="C6" s="144" t="s">
        <v>189</v>
      </c>
      <c r="D6" s="145">
        <f>D5/12</f>
        <v>1912243</v>
      </c>
      <c r="E6" s="146"/>
      <c r="F6" s="43"/>
      <c r="G6" s="43"/>
      <c r="H6" s="43"/>
      <c r="I6" s="43"/>
      <c r="J6" s="43"/>
      <c r="K6" s="43"/>
      <c r="L6" s="43"/>
      <c r="M6" s="43"/>
      <c r="N6" s="43"/>
      <c r="O6" s="43"/>
      <c r="P6" s="43"/>
      <c r="Q6" s="43"/>
      <c r="R6" s="43"/>
      <c r="S6" s="43"/>
      <c r="T6" s="43"/>
      <c r="U6" s="43"/>
      <c r="V6" s="43"/>
      <c r="W6" s="43"/>
      <c r="X6" s="43"/>
      <c r="Y6" s="43"/>
    </row>
    <row r="7">
      <c r="A7" s="138"/>
      <c r="B7" s="49"/>
      <c r="C7" s="144" t="s">
        <v>190</v>
      </c>
      <c r="D7" s="75">
        <f>'Balance Sheet 2022'!E2+'Balance Sheet 2022'!E3</f>
        <v>2346608</v>
      </c>
      <c r="E7" s="146"/>
      <c r="F7" s="43"/>
      <c r="G7" s="43"/>
      <c r="H7" s="43"/>
      <c r="I7" s="43"/>
      <c r="J7" s="43"/>
      <c r="K7" s="43"/>
      <c r="L7" s="43"/>
      <c r="M7" s="43"/>
      <c r="N7" s="43"/>
      <c r="O7" s="43"/>
      <c r="P7" s="43"/>
      <c r="Q7" s="43"/>
      <c r="R7" s="43"/>
      <c r="S7" s="43"/>
      <c r="T7" s="43"/>
      <c r="U7" s="43"/>
      <c r="V7" s="43"/>
      <c r="W7" s="43"/>
      <c r="X7" s="43"/>
      <c r="Y7" s="43"/>
    </row>
    <row r="8">
      <c r="A8" s="138"/>
      <c r="B8" s="49"/>
      <c r="C8" s="147" t="s">
        <v>184</v>
      </c>
      <c r="D8" s="148">
        <f>D7/D6</f>
        <v>1.227149478</v>
      </c>
      <c r="E8" s="149" t="s">
        <v>191</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192</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193</v>
      </c>
      <c r="C11" s="144" t="s">
        <v>194</v>
      </c>
      <c r="D11" s="75">
        <f>'Balance Sheet 2022'!E30</f>
        <v>10047432</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195</v>
      </c>
      <c r="D12" s="75">
        <f>'Expenses 2022'!C40</f>
        <v>23183308</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196</v>
      </c>
      <c r="D13" s="145">
        <f>D12/12</f>
        <v>1931942.333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192</v>
      </c>
      <c r="D14" s="148">
        <f>D11/D13</f>
        <v>5.200689393</v>
      </c>
      <c r="E14" s="149" t="s">
        <v>191</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197</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198</v>
      </c>
      <c r="C17" s="144" t="s">
        <v>199</v>
      </c>
      <c r="D17" s="75">
        <f>sum('Balance Sheet 2022'!E13:E15)</f>
        <v>9488255</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195</v>
      </c>
      <c r="D18" s="75">
        <f>'Expenses 2022'!C40</f>
        <v>23183308</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196</v>
      </c>
      <c r="D19" s="145">
        <f>D18/12</f>
        <v>1931942.333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200</v>
      </c>
      <c r="D20" s="148">
        <f>D17/D19</f>
        <v>4.911251664</v>
      </c>
      <c r="E20" s="149" t="s">
        <v>191</v>
      </c>
      <c r="F20" s="43"/>
      <c r="G20" s="43"/>
      <c r="H20" s="43"/>
      <c r="I20" s="43"/>
      <c r="J20" s="43"/>
      <c r="K20" s="43"/>
      <c r="L20" s="43"/>
      <c r="M20" s="43"/>
      <c r="N20" s="43"/>
      <c r="O20" s="43"/>
      <c r="P20" s="43"/>
      <c r="Q20" s="43"/>
      <c r="R20" s="43"/>
      <c r="S20" s="43"/>
      <c r="T20" s="43"/>
      <c r="U20" s="43"/>
      <c r="V20" s="43"/>
      <c r="W20" s="43"/>
      <c r="X20" s="43"/>
      <c r="Y20" s="43"/>
    </row>
    <row r="21">
      <c r="A21" s="138"/>
      <c r="B21" s="49"/>
      <c r="C21" s="153" t="s">
        <v>201</v>
      </c>
      <c r="D21" s="154">
        <f>D20+D8</f>
        <v>6.138401143</v>
      </c>
      <c r="E21" s="155" t="s">
        <v>191</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202</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203</v>
      </c>
      <c r="C24" s="159"/>
      <c r="D24" s="160">
        <f>max('Revenues 2022'!E2:E7,'Revenues 2022'!F10:F15)</f>
        <v>21843309</v>
      </c>
      <c r="E24" s="161" t="s">
        <v>204</v>
      </c>
      <c r="F24" s="43"/>
      <c r="G24" s="43"/>
      <c r="H24" s="43"/>
      <c r="I24" s="43"/>
      <c r="J24" s="43"/>
      <c r="K24" s="43"/>
      <c r="L24" s="43"/>
      <c r="M24" s="43"/>
      <c r="N24" s="43"/>
      <c r="O24" s="43"/>
      <c r="P24" s="43"/>
      <c r="Q24" s="43"/>
      <c r="R24" s="43"/>
      <c r="S24" s="43"/>
      <c r="T24" s="43"/>
      <c r="U24" s="43"/>
      <c r="V24" s="43"/>
      <c r="W24" s="43"/>
      <c r="X24" s="43"/>
      <c r="Y24" s="43"/>
    </row>
    <row r="25">
      <c r="A25" s="138"/>
      <c r="B25" s="49"/>
      <c r="C25" s="144" t="s">
        <v>205</v>
      </c>
      <c r="D25" s="145">
        <f>'Revenues 2022'!F44</f>
        <v>25293414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202</v>
      </c>
      <c r="D26" s="162">
        <f>D24/D25</f>
        <v>0.8635967055</v>
      </c>
      <c r="E26" s="149" t="s">
        <v>206</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207</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208</v>
      </c>
      <c r="C29" s="144" t="s">
        <v>209</v>
      </c>
      <c r="D29" s="75">
        <f>SUM('Expenses 2022'!C7:C9)</f>
        <v>10542427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210</v>
      </c>
      <c r="D30" s="75">
        <f>SUM('Expenses 2022'!C10:C12)</f>
        <v>1048450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211</v>
      </c>
      <c r="D31" s="75">
        <f>sum(D29:D30)</f>
        <v>11590877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186</v>
      </c>
      <c r="D32" s="75">
        <f>'Expenses 2022'!C40</f>
        <v>23183308</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212</v>
      </c>
      <c r="D33" s="162">
        <f>D31/D32</f>
        <v>0.4999664845</v>
      </c>
      <c r="E33" s="149" t="s">
        <v>213</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214</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215</v>
      </c>
      <c r="C36" s="144" t="s">
        <v>216</v>
      </c>
      <c r="D36" s="75">
        <f>SUM('Expenses 2022'!C10:C11)</f>
        <v>574307</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209</v>
      </c>
      <c r="D37" s="75">
        <f>SUM('Expenses 2022'!C7:C9)</f>
        <v>10542427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214</v>
      </c>
      <c r="D38" s="162">
        <f>D36/D37</f>
        <v>0.05447578627</v>
      </c>
      <c r="E38" s="149" t="s">
        <v>217</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218</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219</v>
      </c>
      <c r="C41" s="147" t="s">
        <v>220</v>
      </c>
      <c r="D41" s="75">
        <f>'Expenses 2022'!D40</f>
        <v>23183308</v>
      </c>
      <c r="E41" s="164">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8"/>
      <c r="B42" s="49"/>
      <c r="C42" s="147" t="s">
        <v>221</v>
      </c>
      <c r="D42" s="145">
        <f>'Expenses 2022'!E40</f>
        <v>0</v>
      </c>
      <c r="E42" s="164">
        <f t="shared" si="1"/>
        <v>0</v>
      </c>
      <c r="F42" s="43"/>
      <c r="G42" s="43"/>
      <c r="H42" s="43"/>
      <c r="I42" s="43"/>
      <c r="J42" s="43"/>
      <c r="K42" s="43"/>
      <c r="L42" s="43"/>
      <c r="M42" s="43"/>
      <c r="N42" s="43"/>
      <c r="O42" s="43"/>
      <c r="P42" s="43"/>
      <c r="Q42" s="43"/>
      <c r="R42" s="43"/>
      <c r="S42" s="43"/>
      <c r="T42" s="43"/>
      <c r="U42" s="43"/>
      <c r="V42" s="43"/>
      <c r="W42" s="43"/>
      <c r="X42" s="43"/>
      <c r="Y42" s="43"/>
    </row>
    <row r="43">
      <c r="A43" s="138"/>
      <c r="B43" s="49"/>
      <c r="C43" s="147" t="s">
        <v>222</v>
      </c>
      <c r="D43" s="145">
        <f>'Expenses 2022'!F40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186</v>
      </c>
      <c r="D44" s="145">
        <f>sum(D41:D43)</f>
        <v>23183308</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223</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224</v>
      </c>
      <c r="C47" s="144" t="s">
        <v>225</v>
      </c>
      <c r="D47" s="145">
        <f>'Revenues 2022'!F9</f>
        <v>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226</v>
      </c>
      <c r="D48" s="145">
        <f>'Expenses 2022'!F40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227</v>
      </c>
      <c r="D49" s="165" t="str">
        <f>if(D48=0, "$0",D47/D48)</f>
        <v>$0</v>
      </c>
      <c r="E49" s="149" t="s">
        <v>228</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229</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230</v>
      </c>
      <c r="C52" s="144" t="s">
        <v>231</v>
      </c>
      <c r="D52" s="145">
        <f>sum('Balance Sheet 2022'!E2:E10)</f>
        <v>3842193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232</v>
      </c>
      <c r="D53" s="145">
        <f>sum('Balance Sheet 2022'!E19:E22)</f>
        <v>3152735</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233</v>
      </c>
      <c r="D54" s="167">
        <f>D52/D53</f>
        <v>1.218685681</v>
      </c>
      <c r="E54" s="149" t="s">
        <v>234</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235</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236</v>
      </c>
      <c r="C57" s="144" t="s">
        <v>237</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238</v>
      </c>
      <c r="D58" s="145">
        <f>'Balance Sheet 2022'!E18</f>
        <v>18391555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239</v>
      </c>
      <c r="D59" s="168">
        <f>D57/D58</f>
        <v>0</v>
      </c>
      <c r="E59" s="149" t="s">
        <v>240</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HEALTHCARE DISTRIBUTION ALLIANCE</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2.2344335E7</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4003952.0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26348287</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704594.0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241</v>
      </c>
      <c r="D26" s="50">
        <v>1.9601628E7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1.96686E7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-66972</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-66972</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25859.0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25859</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27011768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HEALTHCARE DISTRIBUTION ALLIANCE</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27200</v>
      </c>
      <c r="D3" s="99">
        <v>27200.0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4557439</v>
      </c>
      <c r="D7" s="99">
        <v>4557439.0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6641602</v>
      </c>
      <c r="D9" s="99">
        <v>6641602.0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476666</v>
      </c>
      <c r="D10" s="99">
        <v>476666.0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157680</v>
      </c>
      <c r="D11" s="99">
        <v>157680.0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534126</v>
      </c>
      <c r="D12" s="99">
        <v>534126.0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738223</v>
      </c>
      <c r="D15" s="99">
        <v>738223.0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34477</v>
      </c>
      <c r="D16" s="99">
        <v>34477.0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1782155</v>
      </c>
      <c r="D17" s="99">
        <v>1782155.0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62249</v>
      </c>
      <c r="D19" s="99">
        <v>62249.0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2802223</v>
      </c>
      <c r="D20" s="99">
        <v>2802223.0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1121649</v>
      </c>
      <c r="D21" s="99">
        <v>1121649.0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417884</v>
      </c>
      <c r="D22" s="99">
        <v>417884.0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248465</v>
      </c>
      <c r="D23" s="99">
        <v>248465.0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646711</v>
      </c>
      <c r="D25" s="99">
        <v>646711.0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439964</v>
      </c>
      <c r="D26" s="99">
        <v>439964.0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1771258</v>
      </c>
      <c r="D28" s="99">
        <v>1771258.0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1145</v>
      </c>
      <c r="D29" s="99">
        <v>1145.0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414473</v>
      </c>
      <c r="D31" s="99">
        <v>414473.0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88114</v>
      </c>
      <c r="D32" s="99">
        <v>88114.0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137</v>
      </c>
      <c r="C34" s="98">
        <f t="shared" si="1"/>
        <v>925511</v>
      </c>
      <c r="D34" s="99">
        <v>925511.0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224505</v>
      </c>
      <c r="D35" s="99">
        <v>224505.0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139</v>
      </c>
      <c r="C36" s="98">
        <f t="shared" si="1"/>
        <v>153603</v>
      </c>
      <c r="D36" s="99">
        <v>153603.0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140</v>
      </c>
      <c r="C37" s="98">
        <f t="shared" si="1"/>
        <v>68465</v>
      </c>
      <c r="D37" s="99">
        <v>68465.0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141</v>
      </c>
      <c r="C38" s="98">
        <f t="shared" si="1"/>
        <v>-63930</v>
      </c>
      <c r="D38" s="99">
        <v>-63930.0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142</v>
      </c>
      <c r="C40" s="103">
        <f t="shared" ref="C40:F40" si="2">sum(C3:C39)</f>
        <v>24271857</v>
      </c>
      <c r="D40" s="103">
        <f t="shared" si="2"/>
        <v>24271857</v>
      </c>
      <c r="E40" s="103">
        <f t="shared" si="2"/>
        <v>0</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HEALTHCARE DISTRIBUTION ALLIANCE</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143</v>
      </c>
      <c r="B2" s="45">
        <v>1.0</v>
      </c>
      <c r="C2" s="46" t="s">
        <v>144</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145</v>
      </c>
      <c r="D3" s="112"/>
      <c r="E3" s="111">
        <v>3336052.0</v>
      </c>
      <c r="F3" s="43"/>
      <c r="G3" s="43"/>
      <c r="H3" s="43"/>
      <c r="I3" s="43"/>
      <c r="J3" s="43"/>
      <c r="K3" s="43"/>
      <c r="L3" s="43"/>
      <c r="M3" s="43"/>
      <c r="N3" s="43"/>
      <c r="O3" s="43"/>
      <c r="P3" s="43"/>
      <c r="Q3" s="43"/>
      <c r="R3" s="43"/>
      <c r="S3" s="43"/>
      <c r="T3" s="43"/>
      <c r="U3" s="43"/>
      <c r="V3" s="43"/>
      <c r="W3" s="43"/>
      <c r="X3" s="43"/>
      <c r="Y3" s="43"/>
      <c r="Z3" s="43"/>
    </row>
    <row r="4">
      <c r="A4" s="49"/>
      <c r="B4" s="45">
        <v>3.0</v>
      </c>
      <c r="C4" s="46" t="s">
        <v>146</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147</v>
      </c>
      <c r="D5" s="112"/>
      <c r="E5" s="111">
        <v>58876.0</v>
      </c>
      <c r="F5" s="43"/>
      <c r="G5" s="43"/>
      <c r="H5" s="43"/>
      <c r="I5" s="43"/>
      <c r="J5" s="43"/>
      <c r="K5" s="43"/>
      <c r="L5" s="43"/>
      <c r="M5" s="43"/>
      <c r="N5" s="43"/>
      <c r="O5" s="43"/>
      <c r="P5" s="43"/>
      <c r="Q5" s="43"/>
      <c r="R5" s="43"/>
      <c r="S5" s="43"/>
      <c r="T5" s="43"/>
      <c r="U5" s="43"/>
      <c r="V5" s="43"/>
      <c r="W5" s="43"/>
      <c r="X5" s="43"/>
      <c r="Y5" s="43"/>
      <c r="Z5" s="43"/>
    </row>
    <row r="6">
      <c r="A6" s="49"/>
      <c r="B6" s="45">
        <v>5.0</v>
      </c>
      <c r="C6" s="51" t="s">
        <v>148</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149</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150</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151</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152</v>
      </c>
      <c r="D10" s="110"/>
      <c r="E10" s="111">
        <v>545990.0</v>
      </c>
      <c r="F10" s="43"/>
      <c r="G10" s="43"/>
      <c r="H10" s="43"/>
      <c r="I10" s="43"/>
      <c r="J10" s="43"/>
      <c r="K10" s="43"/>
      <c r="L10" s="43"/>
      <c r="M10" s="43"/>
      <c r="N10" s="43"/>
      <c r="O10" s="43"/>
      <c r="P10" s="43"/>
      <c r="Q10" s="43"/>
      <c r="R10" s="43"/>
      <c r="S10" s="43"/>
      <c r="T10" s="43"/>
      <c r="U10" s="43"/>
      <c r="V10" s="43"/>
      <c r="W10" s="43"/>
      <c r="X10" s="43"/>
      <c r="Y10" s="43"/>
      <c r="Z10" s="43"/>
    </row>
    <row r="11">
      <c r="A11" s="49"/>
      <c r="B11" s="45" t="s">
        <v>153</v>
      </c>
      <c r="C11" s="46" t="s">
        <v>154</v>
      </c>
      <c r="D11" s="111">
        <v>3985397.0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155</v>
      </c>
      <c r="C12" s="46" t="s">
        <v>156</v>
      </c>
      <c r="D12" s="111">
        <v>1315576.0</v>
      </c>
      <c r="E12" s="108">
        <f>D11-D12</f>
        <v>2669821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157</v>
      </c>
      <c r="D13" s="112"/>
      <c r="E13" s="111">
        <v>1.3354879E7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158</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159</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160</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161</v>
      </c>
      <c r="D17" s="112"/>
      <c r="E17" s="111">
        <v>9704691.0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162</v>
      </c>
      <c r="D18" s="113"/>
      <c r="E18" s="114">
        <f>sum(E2:E17)</f>
        <v>29670309</v>
      </c>
      <c r="F18" s="43"/>
      <c r="G18" s="43"/>
      <c r="H18" s="43"/>
      <c r="I18" s="43"/>
      <c r="J18" s="43"/>
      <c r="K18" s="43"/>
      <c r="L18" s="43"/>
      <c r="M18" s="43"/>
      <c r="N18" s="43"/>
      <c r="O18" s="43"/>
      <c r="P18" s="43"/>
      <c r="Q18" s="43"/>
      <c r="R18" s="43"/>
      <c r="S18" s="43"/>
      <c r="T18" s="43"/>
      <c r="U18" s="43"/>
      <c r="V18" s="43"/>
      <c r="W18" s="43"/>
      <c r="X18" s="43"/>
      <c r="Y18" s="43"/>
      <c r="Z18" s="43"/>
    </row>
    <row r="19">
      <c r="A19" s="44" t="s">
        <v>163</v>
      </c>
      <c r="B19" s="115">
        <v>17.0</v>
      </c>
      <c r="C19" s="116" t="s">
        <v>164</v>
      </c>
      <c r="D19" s="117"/>
      <c r="E19" s="111">
        <v>1223986.0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165</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166</v>
      </c>
      <c r="D21" s="117"/>
      <c r="E21" s="111">
        <v>1558124.0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167</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168</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169</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170</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171</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172</v>
      </c>
      <c r="D27" s="117"/>
      <c r="E27" s="118">
        <v>1.2844305E7</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173</v>
      </c>
      <c r="D28" s="125"/>
      <c r="E28" s="126">
        <f>sum(E19:E27)</f>
        <v>15626415</v>
      </c>
      <c r="F28" s="43"/>
      <c r="G28" s="43"/>
      <c r="H28" s="43"/>
      <c r="I28" s="43"/>
      <c r="J28" s="43"/>
      <c r="K28" s="43"/>
      <c r="L28" s="43"/>
      <c r="M28" s="43"/>
      <c r="N28" s="43"/>
      <c r="O28" s="43"/>
      <c r="P28" s="43"/>
      <c r="Q28" s="43"/>
      <c r="R28" s="43"/>
      <c r="S28" s="43"/>
      <c r="T28" s="43"/>
      <c r="U28" s="43"/>
      <c r="V28" s="43"/>
      <c r="W28" s="43"/>
      <c r="X28" s="43"/>
      <c r="Y28" s="43"/>
      <c r="Z28" s="43"/>
    </row>
    <row r="29">
      <c r="A29" s="65" t="s">
        <v>174</v>
      </c>
      <c r="B29" s="127"/>
      <c r="C29" s="128" t="s">
        <v>175</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176</v>
      </c>
      <c r="D30" s="117"/>
      <c r="E30" s="111">
        <v>1.4043894E7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177</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178</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179</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180</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181</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182</v>
      </c>
      <c r="D36" s="131"/>
      <c r="E36" s="126">
        <f>sum(E30:E35)</f>
        <v>14043894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183</v>
      </c>
      <c r="D37" s="135"/>
      <c r="E37" s="136">
        <f>E36+E28</f>
        <v>29670309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