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5"/>
    <sheet state="visible" name="Demographics Analysis" sheetId="2" r:id="rId6"/>
    <sheet state="visible" name="Revenues 2022" sheetId="3" r:id="rId7"/>
    <sheet state="visible" name="Expenses 2022" sheetId="4" r:id="rId8"/>
    <sheet state="visible" name="Balance Sheet 2022" sheetId="5" r:id="rId9"/>
    <sheet state="visible" name="Ratios 2022" sheetId="6" r:id="rId10"/>
    <sheet state="visible" name="Revenues 2023" sheetId="7" r:id="rId11"/>
    <sheet state="visible" name="Expenses 2023" sheetId="8" r:id="rId12"/>
    <sheet state="visible" name="Balance Sheet 2023" sheetId="9" r:id="rId13"/>
    <sheet state="visible" name="Ratios 2023" sheetId="10" r:id="rId14"/>
    <sheet state="visible" name="Revenues 2024" sheetId="11" r:id="rId15"/>
    <sheet state="visible" name="Expenses 2024" sheetId="12" r:id="rId16"/>
    <sheet state="visible" name="Balance Sheet 2024" sheetId="13" r:id="rId17"/>
    <sheet state="visible" name="Ratios 2024" sheetId="14" r:id="rId18"/>
    <sheet state="visible" name="Multi-Year Ratios" sheetId="15" r:id="rId19"/>
  </sheets>
  <definedNames/>
  <calcPr/>
</workbook>
</file>

<file path=xl/sharedStrings.xml><?xml version="1.0" encoding="utf-8"?>
<sst xmlns="http://schemas.openxmlformats.org/spreadsheetml/2006/main" count="868" uniqueCount="248">
  <si>
    <t>FIRST TEE CHICAGO FOUNDATION</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</si>
  <si>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</si>
  <si>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</si>
  <si>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</si>
  <si>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</si>
  <si>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</si>
  <si>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</si>
  <si>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</si>
  <si>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</si>
  <si>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</si>
  <si>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</si>
  <si>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</si>
  <si>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</si>
  <si>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</si>
  <si>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</si>
  <si>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</si>
  <si>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</si>
  <si>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</si>
  <si>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</si>
  <si>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</si>
  <si>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</si>
  <si>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</si>
  <si>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</si>
  <si>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</si>
  <si>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</si>
  <si>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</si>
  <si>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</si>
  <si>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</si>
  <si>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</si>
  <si>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</si>
  <si>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</si>
  <si>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</si>
  <si>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</si>
  <si>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</si>
  <si>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</si>
  <si>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</si>
  <si>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</si>
  <si>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</si>
  <si>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</si>
  <si>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</si>
  <si>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</si>
  <si>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</si>
  <si>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</si>
  <si>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</si>
  <si>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</si>
  <si>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</si>
  <si>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</si>
  <si>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</si>
  <si>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</si>
  <si>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</si>
  <si>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</si>
  <si>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</si>
  <si>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</si>
  <si>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</si>
  <si>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</si>
  <si>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</si>
  <si>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</si>
  <si>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</si>
  <si>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</si>
  <si>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</si>
  <si>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</si>
  <si>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</si>
  <si>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</si>
  <si>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</si>
  <si>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PARTICPANT AND GROUP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</si>
  <si>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</si>
  <si>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</si>
  <si>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</si>
  <si>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</si>
  <si>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</si>
  <si>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</si>
  <si>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</si>
  <si>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</si>
  <si>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</si>
  <si>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</si>
  <si>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</si>
  <si>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</si>
  <si>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</si>
  <si>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</si>
  <si>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</si>
  <si>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</si>
  <si>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</si>
  <si>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</si>
  <si>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</si>
  <si>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</si>
  <si>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</si>
  <si>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</si>
  <si>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</si>
  <si>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</si>
  <si>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</si>
  <si>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</si>
  <si>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</si>
  <si>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</si>
  <si>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</si>
  <si>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</si>
  <si>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</si>
  <si>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</si>
  <si>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</si>
  <si>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</si>
  <si>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</si>
  <si>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</si>
  <si>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</si>
  <si>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</si>
  <si>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</si>
  <si>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</si>
  <si>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</si>
  <si>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</si>
  <si>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</si>
  <si>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</si>
  <si>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</si>
  <si>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</si>
  <si>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</si>
  <si>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</si>
  <si>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</si>
  <si>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</si>
  <si>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</si>
  <si>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</si>
  <si>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</si>
  <si>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</si>
  <si>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</si>
  <si>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</si>
  <si>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</si>
  <si>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</si>
  <si>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</si>
  <si>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</si>
  <si>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</si>
  <si>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</si>
  <si>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</si>
  <si>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</si>
  <si>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</si>
  <si>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</si>
  <si>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</si>
  <si>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</si>
  <si>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</si>
  <si>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TRAINING EXPENSES</t>
  </si>
  <si>
    <t>SUPPLIES</t>
  </si>
  <si>
    <t>WAVELAND OPERATING</t>
  </si>
  <si>
    <t>EQUIPMENT RENTALS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</si>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</sst>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0"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0" fontId="25" numFmtId="169" xfId="0" applyAlignment="1" applyBorder="1" applyFont="1" applyNumberFormat="1">
      <alignment horizontal="center" readingOrder="0" shrinkToFit="0" vertical="bottom" wrapText="0"/>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 Id="rId5" Type="http://schemas.openxmlformats.org/officeDocument/2006/relationships/worksheet" Target="worksheets/sheet1.xml"/><Relationship Id="rId19" Type="http://schemas.openxmlformats.org/officeDocument/2006/relationships/worksheet" Target="worksheets/sheet15.xml"/><Relationship Id="rId6" Type="http://schemas.openxmlformats.org/officeDocument/2006/relationships/worksheet" Target="worksheets/sheet2.xml"/><Relationship Id="rId18" Type="http://schemas.openxmlformats.org/officeDocument/2006/relationships/worksheet" Target="worksheets/sheet14.xml"/><Relationship Id="rId7" Type="http://schemas.openxmlformats.org/officeDocument/2006/relationships/worksheet" Target="worksheets/sheet3.xml"/><Relationship Id="rId8"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FIRST TEE CHICAGO FOUNDATION</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2023'!C40</f>
        <v>1663588</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2023'!C31</f>
        <v>304347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1359241</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113270.0833</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2023'!E2+'Balance Sheet 2023'!E3</f>
        <v>523710</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4.623550938</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2023'!E30</f>
        <v>978750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2023'!C40</f>
        <v>1663588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138632.3333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7.060041308</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2023'!E13:E15)</f>
        <v>572790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2023'!C40</f>
        <v>1663588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138632.3333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4.131720113</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8.755271051</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2023'!E2:E7,'Revenues 2023'!F10:F15)</f>
        <v>1452633</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2023'!F44</f>
        <v>1960641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0.7408969822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2023'!C7:C9)</f>
        <v>857101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2023'!C10:C12)</f>
        <v>118402</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975503</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2023'!C40</f>
        <v>1663588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0.5863849703</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2023'!C10:C11)</f>
        <v>44295</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2023'!C7:C9)</f>
        <v>857101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0.05168002371</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239</v>
      </c>
      <c r="D41" s="75">
        <f>'Expenses 2023'!D40</f>
        <v>1212884</v>
      </c>
      <c r="E41" s="164">
        <f t="shared" ref="E41:E44" si="1">D41/$D$44</f>
        <v>0.7290771513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2023'!E40</f>
        <v>291157</v>
      </c>
      <c r="E42" s="164">
        <f t="shared" si="1"/>
        <v>0.1750174923</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2023'!F40</f>
        <v>159547</v>
      </c>
      <c r="E43" s="164">
        <f t="shared" si="1"/>
        <v>0.09590535637</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1663588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2023'!F9</f>
        <v>1452633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2023'!F40</f>
        <v>159547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9.104734028</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2023'!E2:E10)</f>
        <v>632780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2023'!E19:E22)</f>
        <v>14862</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75">
        <f>D52/D53</f>
        <v>42.57704212</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2023'!E25:E26)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2023'!E18</f>
        <v>3497347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FIRST TEE CHICAGO FOUNDATION</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1500168.0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1500168</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189271.0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189271</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34911.0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330830.0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145458.0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185372</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1909722</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FIRST TEE CHICAGO FOUNDATION</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212755</v>
      </c>
      <c r="D7" s="99">
        <v>151202.0</v>
      </c>
      <c r="E7" s="99">
        <v>36828.0</v>
      </c>
      <c r="F7" s="99">
        <v>24725.0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790272</v>
      </c>
      <c r="D9" s="99">
        <v>561637.0</v>
      </c>
      <c r="E9" s="99">
        <v>136794.0</v>
      </c>
      <c r="F9" s="99">
        <v>91841.0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51686</v>
      </c>
      <c r="D11" s="99">
        <v>36981.0</v>
      </c>
      <c r="E11" s="99">
        <v>8864.0</v>
      </c>
      <c r="F11" s="99">
        <v>5841.0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90651</v>
      </c>
      <c r="D12" s="99">
        <v>64860.0</v>
      </c>
      <c r="E12" s="99">
        <v>15546.0</v>
      </c>
      <c r="F12" s="99">
        <v>10245.0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42248</v>
      </c>
      <c r="D14" s="99">
        <v>0.0</v>
      </c>
      <c r="E14" s="99">
        <v>42248.0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21621</v>
      </c>
      <c r="D21" s="99">
        <v>18569.0</v>
      </c>
      <c r="E21" s="99">
        <v>0.0</v>
      </c>
      <c r="F21" s="99">
        <v>3052.0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102225</v>
      </c>
      <c r="D26" s="99">
        <v>76470.0</v>
      </c>
      <c r="E26" s="99">
        <v>25755.0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4450</v>
      </c>
      <c r="D28" s="99">
        <v>0.0</v>
      </c>
      <c r="E28" s="99">
        <v>4450.0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353968</v>
      </c>
      <c r="D31" s="99">
        <v>346945.0</v>
      </c>
      <c r="E31" s="99">
        <v>7023.0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52117</v>
      </c>
      <c r="D32" s="99">
        <v>37289.0</v>
      </c>
      <c r="E32" s="99">
        <v>8938.0</v>
      </c>
      <c r="F32" s="99">
        <v>5890.0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482</v>
      </c>
      <c r="D34" s="99">
        <v>482.0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58641</v>
      </c>
      <c r="D35" s="99">
        <v>49783.0</v>
      </c>
      <c r="E35" s="99">
        <v>8858.0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62492</v>
      </c>
      <c r="D36" s="99">
        <v>62492.0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1152</v>
      </c>
      <c r="D37" s="99">
        <v>1152.0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57897</v>
      </c>
      <c r="D38" s="99">
        <v>8555.0</v>
      </c>
      <c r="E38" s="99">
        <v>20190.0</v>
      </c>
      <c r="F38" s="99">
        <v>29152.0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1902657</v>
      </c>
      <c r="D40" s="103">
        <f t="shared" si="2"/>
        <v>1416417</v>
      </c>
      <c r="E40" s="103">
        <f t="shared" si="2"/>
        <v>315494</v>
      </c>
      <c r="F40" s="103">
        <f t="shared" si="2"/>
        <v>170746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FIRST TEE CHICAGO FOUNDATION</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203599.0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50000.0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8371.0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49162.0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18143.0</v>
      </c>
      <c r="E12" s="108">
        <f>D11-D12</f>
        <v>31019</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954808.0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2256790.0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3504587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15037.0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15037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1232760.0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2256790.0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3489550</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3504587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FIRST TEE CHICAGO FOUNDATION</v>
      </c>
      <c r="B1" s="2">
        <f>'Revenues 2024'!C1</f>
        <v>2024</v>
      </c>
      <c r="C1" s="176"/>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2024'!C40</f>
        <v>1902657</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2024'!C31</f>
        <v>353968</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1548689</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129057.4167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2024'!E2+'Balance Sheet 2024'!E3</f>
        <v>203599</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1.577584654</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2024'!E30</f>
        <v>1232760</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2024'!C40</f>
        <v>1902657</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158554.75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7.774979936</v>
      </c>
      <c r="E14" s="149" t="s">
        <v>188</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2024'!E13:E15)</f>
        <v>954808</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2024'!C40</f>
        <v>1902657</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158554.75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6.021945101</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7.599529755</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2024'!E2:E7,'Revenues 2024'!F10:F15)</f>
        <v>1500168</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2024'!F44</f>
        <v>1909722</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0.7855426078</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2024'!C7:C9)</f>
        <v>1003027</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2024'!C10:C12)</f>
        <v>142337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1145364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2024'!C40</f>
        <v>1902657</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0.6019813345</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2024'!C10:C11)</f>
        <v>51686</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2024'!C7:C9)</f>
        <v>1003027</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0.05153001863</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241</v>
      </c>
      <c r="D41" s="75">
        <f>'Expenses 2024'!D40</f>
        <v>1416417</v>
      </c>
      <c r="E41" s="164">
        <f t="shared" ref="E41:E44" si="1">D41/$D$44</f>
        <v>0.7444415888</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2024'!E40</f>
        <v>315494</v>
      </c>
      <c r="E42" s="164">
        <f t="shared" si="1"/>
        <v>0.1658175909</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2024'!F40</f>
        <v>170746</v>
      </c>
      <c r="E43" s="164">
        <f t="shared" si="1"/>
        <v>0.08974082034</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1902657</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2024'!F9</f>
        <v>1500168</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2024'!F40</f>
        <v>170746</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8.785962775</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2024'!E2:E10)</f>
        <v>261970</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2024'!E19:E22)</f>
        <v>15037</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75">
        <f>D52/D53</f>
        <v>17.42169316</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2024'!E25:E26)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2024'!E18</f>
        <v>3504587</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FIRST TEE CHICAGO FOUNDATION</v>
      </c>
      <c r="B1" s="2" t="s">
        <v>242</v>
      </c>
      <c r="C1" s="138"/>
      <c r="D1" s="138"/>
      <c r="E1" s="138"/>
      <c r="F1" s="139"/>
      <c r="G1" s="139"/>
      <c r="H1" s="139"/>
      <c r="I1" s="43"/>
      <c r="J1" s="43"/>
      <c r="K1" s="43"/>
      <c r="L1" s="43"/>
      <c r="M1" s="43"/>
      <c r="N1" s="43"/>
      <c r="O1" s="43"/>
      <c r="P1" s="43"/>
      <c r="Q1" s="43"/>
      <c r="R1" s="43"/>
      <c r="S1" s="43"/>
      <c r="T1" s="43"/>
      <c r="U1" s="43"/>
      <c r="V1" s="43"/>
      <c r="W1" s="43"/>
      <c r="X1" s="43"/>
      <c r="Y1" s="43"/>
    </row>
    <row r="2">
      <c r="A2" s="140" t="s">
        <v>181</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182</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243</v>
      </c>
      <c r="E4" s="45" t="s">
        <v>244</v>
      </c>
      <c r="F4" s="45" t="s">
        <v>245</v>
      </c>
      <c r="G4" s="59" t="s">
        <v>246</v>
      </c>
      <c r="H4" s="59"/>
      <c r="I4" s="43"/>
      <c r="J4" s="43"/>
      <c r="K4" s="43"/>
      <c r="L4" s="43"/>
      <c r="M4" s="43"/>
      <c r="N4" s="43"/>
      <c r="O4" s="43"/>
      <c r="P4" s="43"/>
      <c r="Q4" s="43"/>
      <c r="R4" s="43"/>
      <c r="S4" s="43"/>
      <c r="T4" s="43"/>
      <c r="U4" s="43"/>
      <c r="V4" s="43"/>
      <c r="W4" s="43"/>
      <c r="X4" s="43"/>
      <c r="Y4" s="43"/>
    </row>
    <row r="5">
      <c r="A5" s="138"/>
      <c r="B5" s="49"/>
      <c r="C5" s="147" t="s">
        <v>181</v>
      </c>
      <c r="D5" s="177">
        <f>'Ratios 2022'!D8</f>
        <v>9.672019497</v>
      </c>
      <c r="E5" s="177">
        <f>'Ratios 2023'!D8</f>
        <v>4.623550938</v>
      </c>
      <c r="F5" s="177">
        <f>'Ratios 2024'!D8</f>
        <v>1.577584654</v>
      </c>
      <c r="G5" s="177">
        <f>average(D5:F5)</f>
        <v>5.291051696</v>
      </c>
      <c r="H5" s="149" t="s">
        <v>188</v>
      </c>
      <c r="I5" s="43"/>
      <c r="J5" s="43"/>
      <c r="K5" s="43"/>
      <c r="L5" s="43"/>
      <c r="M5" s="43"/>
      <c r="N5" s="43"/>
      <c r="O5" s="43"/>
      <c r="P5" s="43"/>
      <c r="Q5" s="43"/>
      <c r="R5" s="43"/>
      <c r="S5" s="43"/>
      <c r="T5" s="43"/>
      <c r="U5" s="43"/>
      <c r="V5" s="43"/>
      <c r="W5" s="43"/>
      <c r="X5" s="43"/>
      <c r="Y5" s="43"/>
    </row>
    <row r="6">
      <c r="A6" s="138"/>
      <c r="B6" s="52"/>
      <c r="C6" s="45"/>
      <c r="D6" s="45"/>
      <c r="E6" s="45"/>
      <c r="F6" s="178"/>
      <c r="G6" s="178"/>
      <c r="H6" s="178"/>
      <c r="I6" s="43"/>
      <c r="J6" s="43"/>
      <c r="K6" s="43"/>
      <c r="L6" s="43"/>
      <c r="M6" s="43"/>
      <c r="N6" s="43"/>
      <c r="O6" s="43"/>
      <c r="P6" s="43"/>
      <c r="Q6" s="43"/>
      <c r="R6" s="43"/>
      <c r="S6" s="43"/>
      <c r="T6" s="43"/>
      <c r="U6" s="43"/>
      <c r="V6" s="43"/>
      <c r="W6" s="43"/>
      <c r="X6" s="43"/>
      <c r="Y6" s="43"/>
    </row>
    <row r="7">
      <c r="A7" s="140" t="s">
        <v>189</v>
      </c>
      <c r="B7" s="5"/>
      <c r="C7" s="179"/>
      <c r="D7" s="179"/>
      <c r="E7" s="179"/>
      <c r="F7" s="179"/>
      <c r="G7" s="179"/>
      <c r="H7" s="179"/>
      <c r="I7" s="43"/>
      <c r="J7" s="43"/>
      <c r="K7" s="43"/>
      <c r="L7" s="43"/>
      <c r="M7" s="43"/>
      <c r="N7" s="43"/>
      <c r="O7" s="43"/>
      <c r="P7" s="43"/>
      <c r="Q7" s="43"/>
      <c r="R7" s="43"/>
      <c r="S7" s="43"/>
      <c r="T7" s="43"/>
      <c r="U7" s="43"/>
      <c r="V7" s="43"/>
      <c r="W7" s="43"/>
      <c r="X7" s="43"/>
      <c r="Y7" s="43"/>
    </row>
    <row r="8">
      <c r="A8" s="138"/>
      <c r="B8" s="143" t="s">
        <v>190</v>
      </c>
      <c r="C8" s="71"/>
      <c r="D8" s="71"/>
      <c r="E8" s="178"/>
      <c r="F8" s="178"/>
      <c r="G8" s="178"/>
      <c r="H8" s="178"/>
      <c r="I8" s="43"/>
      <c r="J8" s="43"/>
      <c r="K8" s="43"/>
      <c r="L8" s="43"/>
      <c r="M8" s="43"/>
      <c r="N8" s="43"/>
      <c r="O8" s="43"/>
      <c r="P8" s="43"/>
      <c r="Q8" s="43"/>
      <c r="R8" s="43"/>
      <c r="S8" s="43"/>
      <c r="T8" s="43"/>
      <c r="U8" s="43"/>
      <c r="V8" s="43"/>
      <c r="W8" s="43"/>
      <c r="X8" s="43"/>
      <c r="Y8" s="43"/>
    </row>
    <row r="9">
      <c r="A9" s="138"/>
      <c r="B9" s="49"/>
      <c r="C9" s="45"/>
      <c r="D9" s="45" t="s">
        <v>243</v>
      </c>
      <c r="E9" s="45" t="s">
        <v>244</v>
      </c>
      <c r="F9" s="45" t="s">
        <v>245</v>
      </c>
      <c r="G9" s="59" t="s">
        <v>246</v>
      </c>
      <c r="H9" s="59"/>
      <c r="I9" s="43"/>
      <c r="J9" s="43"/>
      <c r="K9" s="43"/>
      <c r="L9" s="43"/>
      <c r="M9" s="43"/>
      <c r="N9" s="43"/>
      <c r="O9" s="43"/>
      <c r="P9" s="43"/>
      <c r="Q9" s="43"/>
      <c r="R9" s="43"/>
      <c r="S9" s="43"/>
      <c r="T9" s="43"/>
      <c r="U9" s="43"/>
      <c r="V9" s="43"/>
      <c r="W9" s="43"/>
      <c r="X9" s="43"/>
      <c r="Y9" s="43"/>
    </row>
    <row r="10">
      <c r="A10" s="138"/>
      <c r="B10" s="49"/>
      <c r="C10" s="147" t="s">
        <v>189</v>
      </c>
      <c r="D10" s="148">
        <f>'Ratios 2022'!D14</f>
        <v>9.840502505</v>
      </c>
      <c r="E10" s="148">
        <f>'Ratios 2023'!D14</f>
        <v>7.060041308</v>
      </c>
      <c r="F10" s="148">
        <f>'Ratios 2024'!D14</f>
        <v>7.774979936</v>
      </c>
      <c r="G10" s="177">
        <f>average(D10:F10)</f>
        <v>8.225174583</v>
      </c>
      <c r="H10" s="149" t="s">
        <v>188</v>
      </c>
      <c r="I10" s="43"/>
      <c r="J10" s="43"/>
      <c r="K10" s="43"/>
      <c r="L10" s="43"/>
      <c r="M10" s="43"/>
      <c r="N10" s="43"/>
      <c r="O10" s="43"/>
      <c r="P10" s="43"/>
      <c r="Q10" s="43"/>
      <c r="R10" s="43"/>
      <c r="S10" s="43"/>
      <c r="T10" s="43"/>
      <c r="U10" s="43"/>
      <c r="V10" s="43"/>
      <c r="W10" s="43"/>
      <c r="X10" s="43"/>
      <c r="Y10" s="43"/>
    </row>
    <row r="11">
      <c r="A11" s="138"/>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0" t="s">
        <v>194</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195</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243</v>
      </c>
      <c r="E14" s="45" t="s">
        <v>244</v>
      </c>
      <c r="F14" s="45" t="s">
        <v>245</v>
      </c>
      <c r="G14" s="59" t="s">
        <v>246</v>
      </c>
      <c r="H14" s="59"/>
      <c r="I14" s="43"/>
      <c r="J14" s="43"/>
      <c r="K14" s="43"/>
      <c r="L14" s="43"/>
      <c r="M14" s="43"/>
      <c r="N14" s="43"/>
      <c r="O14" s="43"/>
      <c r="P14" s="43"/>
      <c r="Q14" s="43"/>
      <c r="R14" s="43"/>
      <c r="S14" s="43"/>
      <c r="T14" s="43"/>
      <c r="U14" s="43"/>
      <c r="V14" s="43"/>
      <c r="W14" s="43"/>
      <c r="X14" s="43"/>
      <c r="Y14" s="43"/>
    </row>
    <row r="15">
      <c r="A15" s="138"/>
      <c r="B15" s="49"/>
      <c r="C15" s="147" t="s">
        <v>197</v>
      </c>
      <c r="D15" s="180">
        <f>'Ratios 2022'!D20</f>
        <v>0</v>
      </c>
      <c r="E15" s="180">
        <f>'Ratios 2023'!D20</f>
        <v>4.131720113</v>
      </c>
      <c r="F15" s="180">
        <f>'Ratios 2024'!D20</f>
        <v>6.021945101</v>
      </c>
      <c r="G15" s="177">
        <f>average(D15:F15)</f>
        <v>3.384555071</v>
      </c>
      <c r="H15" s="149" t="s">
        <v>188</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199</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200</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243</v>
      </c>
      <c r="E19" s="45" t="s">
        <v>244</v>
      </c>
      <c r="F19" s="45" t="s">
        <v>245</v>
      </c>
      <c r="G19" s="59" t="s">
        <v>246</v>
      </c>
      <c r="H19" s="59"/>
      <c r="I19" s="43"/>
      <c r="J19" s="43"/>
      <c r="K19" s="43"/>
      <c r="L19" s="43"/>
      <c r="M19" s="43"/>
      <c r="N19" s="43"/>
      <c r="O19" s="43"/>
      <c r="P19" s="43"/>
      <c r="Q19" s="43"/>
      <c r="R19" s="43"/>
      <c r="S19" s="43"/>
      <c r="T19" s="43"/>
      <c r="U19" s="43"/>
      <c r="V19" s="43"/>
      <c r="W19" s="43"/>
      <c r="X19" s="43"/>
      <c r="Y19" s="43"/>
    </row>
    <row r="20">
      <c r="A20" s="138"/>
      <c r="B20" s="49"/>
      <c r="C20" s="147" t="s">
        <v>199</v>
      </c>
      <c r="D20" s="162">
        <f>'Ratios 2022'!D26</f>
        <v>0.8218907262</v>
      </c>
      <c r="E20" s="162">
        <f>'Ratios 2023'!D26</f>
        <v>0.7408969822</v>
      </c>
      <c r="F20" s="162">
        <f>'Ratios 2024'!D26</f>
        <v>0.7855426078</v>
      </c>
      <c r="G20" s="181">
        <f>average(D20:F20)</f>
        <v>0.7827767721</v>
      </c>
      <c r="H20" s="149" t="s">
        <v>203</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204</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205</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243</v>
      </c>
      <c r="E24" s="45" t="s">
        <v>244</v>
      </c>
      <c r="F24" s="45" t="s">
        <v>245</v>
      </c>
      <c r="G24" s="59" t="s">
        <v>246</v>
      </c>
      <c r="H24" s="59"/>
      <c r="I24" s="43"/>
      <c r="J24" s="43"/>
      <c r="K24" s="43"/>
      <c r="L24" s="43"/>
      <c r="M24" s="43"/>
      <c r="N24" s="43"/>
      <c r="O24" s="43"/>
      <c r="P24" s="43"/>
      <c r="Q24" s="43"/>
      <c r="R24" s="43"/>
      <c r="S24" s="43"/>
      <c r="T24" s="43"/>
      <c r="U24" s="43"/>
      <c r="V24" s="43"/>
      <c r="W24" s="43"/>
      <c r="X24" s="43"/>
      <c r="Y24" s="43"/>
    </row>
    <row r="25">
      <c r="A25" s="138"/>
      <c r="B25" s="49"/>
      <c r="C25" s="147" t="s">
        <v>209</v>
      </c>
      <c r="D25" s="162">
        <f>'Ratios 2022'!D33</f>
        <v>0.5522122774</v>
      </c>
      <c r="E25" s="162">
        <f>'Ratios 2023'!D33</f>
        <v>0.5863849703</v>
      </c>
      <c r="F25" s="162">
        <f>'Ratios 2024'!D33</f>
        <v>0.6019813345</v>
      </c>
      <c r="G25" s="181">
        <f>average(D25:F25)</f>
        <v>0.5801928607</v>
      </c>
      <c r="H25" s="149" t="s">
        <v>210</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211</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212</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243</v>
      </c>
      <c r="E29" s="45" t="s">
        <v>244</v>
      </c>
      <c r="F29" s="45" t="s">
        <v>245</v>
      </c>
      <c r="G29" s="59" t="s">
        <v>246</v>
      </c>
      <c r="H29" s="59"/>
      <c r="I29" s="43"/>
      <c r="J29" s="43"/>
      <c r="K29" s="43"/>
      <c r="L29" s="43"/>
      <c r="M29" s="43"/>
      <c r="N29" s="43"/>
      <c r="O29" s="43"/>
      <c r="P29" s="43"/>
      <c r="Q29" s="43"/>
      <c r="R29" s="43"/>
      <c r="S29" s="43"/>
      <c r="T29" s="43"/>
      <c r="U29" s="43"/>
      <c r="V29" s="43"/>
      <c r="W29" s="43"/>
      <c r="X29" s="43"/>
      <c r="Y29" s="43"/>
    </row>
    <row r="30">
      <c r="A30" s="138"/>
      <c r="B30" s="49"/>
      <c r="C30" s="147" t="s">
        <v>211</v>
      </c>
      <c r="D30" s="162">
        <f>'Ratios 2022'!D38</f>
        <v>0.05700992006</v>
      </c>
      <c r="E30" s="162">
        <f>'Ratios 2023'!D38</f>
        <v>0.05168002371</v>
      </c>
      <c r="F30" s="162">
        <f>'Ratios 2024'!D38</f>
        <v>0.05153001863</v>
      </c>
      <c r="G30" s="181">
        <f>average(D30:F30)</f>
        <v>0.05340665413</v>
      </c>
      <c r="H30" s="149" t="s">
        <v>214</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215</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216</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243</v>
      </c>
      <c r="E34" s="45" t="s">
        <v>244</v>
      </c>
      <c r="F34" s="45" t="s">
        <v>245</v>
      </c>
      <c r="G34" s="59" t="s">
        <v>246</v>
      </c>
      <c r="H34" s="59"/>
      <c r="I34" s="43"/>
      <c r="J34" s="43"/>
      <c r="K34" s="43"/>
      <c r="L34" s="43"/>
      <c r="M34" s="43"/>
      <c r="N34" s="43"/>
      <c r="O34" s="43"/>
      <c r="P34" s="43"/>
      <c r="Q34" s="43"/>
      <c r="R34" s="43"/>
      <c r="S34" s="43"/>
      <c r="T34" s="43"/>
      <c r="U34" s="43"/>
      <c r="V34" s="43"/>
      <c r="W34" s="43"/>
      <c r="X34" s="43"/>
      <c r="Y34" s="43"/>
    </row>
    <row r="35">
      <c r="A35" s="138"/>
      <c r="B35" s="49"/>
      <c r="C35" s="147" t="s">
        <v>247</v>
      </c>
      <c r="D35" s="162">
        <f>'Ratios 2022'!E41</f>
        <v>0.6494675393</v>
      </c>
      <c r="E35" s="162">
        <f>'Ratios 2023'!E41</f>
        <v>0.7290771513</v>
      </c>
      <c r="F35" s="162">
        <f>'Ratios 2024'!E41</f>
        <v>0.7444415888</v>
      </c>
      <c r="G35" s="181">
        <f t="shared" ref="G35:G37" si="1">average(D35:F35)</f>
        <v>0.7076620931</v>
      </c>
      <c r="H35" s="181"/>
      <c r="I35" s="43"/>
      <c r="J35" s="43"/>
      <c r="K35" s="43"/>
      <c r="L35" s="43"/>
      <c r="M35" s="43"/>
      <c r="N35" s="43"/>
      <c r="O35" s="43"/>
      <c r="P35" s="43"/>
      <c r="Q35" s="43"/>
      <c r="R35" s="43"/>
      <c r="S35" s="43"/>
      <c r="T35" s="43"/>
      <c r="U35" s="43"/>
      <c r="V35" s="43"/>
      <c r="W35" s="43"/>
      <c r="X35" s="43"/>
      <c r="Y35" s="43"/>
    </row>
    <row r="36">
      <c r="A36" s="138"/>
      <c r="B36" s="52"/>
      <c r="C36" s="147" t="s">
        <v>218</v>
      </c>
      <c r="D36" s="162">
        <f>'Ratios 2022'!E42</f>
        <v>0.2046375682</v>
      </c>
      <c r="E36" s="162">
        <f>'Ratios 2023'!E42</f>
        <v>0.1750174923</v>
      </c>
      <c r="F36" s="162">
        <f>'Ratios 2024'!E42</f>
        <v>0.1658175909</v>
      </c>
      <c r="G36" s="181">
        <f t="shared" si="1"/>
        <v>0.1818242171</v>
      </c>
      <c r="H36" s="181"/>
      <c r="I36" s="43"/>
      <c r="J36" s="43"/>
      <c r="K36" s="43"/>
      <c r="L36" s="43"/>
      <c r="M36" s="43"/>
      <c r="N36" s="43"/>
      <c r="O36" s="43"/>
      <c r="P36" s="43"/>
      <c r="Q36" s="43"/>
      <c r="R36" s="43"/>
      <c r="S36" s="43"/>
      <c r="T36" s="43"/>
      <c r="U36" s="43"/>
      <c r="V36" s="43"/>
      <c r="W36" s="43"/>
      <c r="X36" s="43"/>
      <c r="Y36" s="43"/>
    </row>
    <row r="37">
      <c r="A37" s="138"/>
      <c r="B37" s="182"/>
      <c r="C37" s="147" t="s">
        <v>219</v>
      </c>
      <c r="D37" s="162">
        <f>'Ratios 2022'!E43</f>
        <v>0.1458948926</v>
      </c>
      <c r="E37" s="162">
        <f>'Ratios 2023'!E43</f>
        <v>0.09590535637</v>
      </c>
      <c r="F37" s="162">
        <f>'Ratios 2024'!E43</f>
        <v>0.08974082034</v>
      </c>
      <c r="G37" s="181">
        <f t="shared" si="1"/>
        <v>0.1105136898</v>
      </c>
      <c r="H37" s="181"/>
      <c r="I37" s="43"/>
      <c r="J37" s="43"/>
      <c r="K37" s="43"/>
      <c r="L37" s="43"/>
      <c r="M37" s="43"/>
      <c r="N37" s="43"/>
      <c r="O37" s="43"/>
      <c r="P37" s="43"/>
      <c r="Q37" s="43"/>
      <c r="R37" s="43"/>
      <c r="S37" s="43"/>
      <c r="T37" s="43"/>
      <c r="U37" s="43"/>
      <c r="V37" s="43"/>
      <c r="W37" s="43"/>
      <c r="X37" s="43"/>
      <c r="Y37" s="43"/>
    </row>
    <row r="38">
      <c r="A38" s="138"/>
      <c r="B38" s="182"/>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220</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221</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243</v>
      </c>
      <c r="E41" s="45" t="s">
        <v>244</v>
      </c>
      <c r="F41" s="45" t="s">
        <v>245</v>
      </c>
      <c r="G41" s="59" t="s">
        <v>246</v>
      </c>
      <c r="H41" s="59"/>
      <c r="I41" s="43"/>
      <c r="J41" s="43"/>
      <c r="K41" s="43"/>
      <c r="L41" s="43"/>
      <c r="M41" s="43"/>
      <c r="N41" s="43"/>
      <c r="O41" s="43"/>
      <c r="P41" s="43"/>
      <c r="Q41" s="43"/>
      <c r="R41" s="43"/>
      <c r="S41" s="43"/>
      <c r="T41" s="43"/>
      <c r="U41" s="43"/>
      <c r="V41" s="43"/>
      <c r="W41" s="43"/>
      <c r="X41" s="43"/>
      <c r="Y41" s="43"/>
    </row>
    <row r="42">
      <c r="A42" s="138"/>
      <c r="B42" s="49"/>
      <c r="C42" s="147" t="s">
        <v>224</v>
      </c>
      <c r="D42" s="165">
        <f>'Ratios 2022'!D49</f>
        <v>5.671955536</v>
      </c>
      <c r="E42" s="165">
        <f>'Ratios 2023'!D49</f>
        <v>9.104734028</v>
      </c>
      <c r="F42" s="165">
        <f>'Ratios 2024'!D49</f>
        <v>8.785962775</v>
      </c>
      <c r="G42" s="183">
        <f>average(D42:F42)</f>
        <v>7.854217446</v>
      </c>
      <c r="H42" s="149" t="s">
        <v>225</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226</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227</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243</v>
      </c>
      <c r="E46" s="45" t="s">
        <v>244</v>
      </c>
      <c r="F46" s="45" t="s">
        <v>245</v>
      </c>
      <c r="G46" s="59" t="s">
        <v>246</v>
      </c>
      <c r="H46" s="59"/>
      <c r="I46" s="43"/>
      <c r="J46" s="43"/>
      <c r="K46" s="43"/>
      <c r="L46" s="43"/>
      <c r="M46" s="43"/>
      <c r="N46" s="43"/>
      <c r="O46" s="43"/>
      <c r="P46" s="43"/>
      <c r="Q46" s="43"/>
      <c r="R46" s="43"/>
      <c r="S46" s="43"/>
      <c r="T46" s="43"/>
      <c r="U46" s="43"/>
      <c r="V46" s="43"/>
      <c r="W46" s="43"/>
      <c r="X46" s="43"/>
      <c r="Y46" s="43"/>
    </row>
    <row r="47">
      <c r="A47" s="138"/>
      <c r="B47" s="49"/>
      <c r="C47" s="147" t="s">
        <v>230</v>
      </c>
      <c r="D47" s="148">
        <f>'Ratios 2022'!D54</f>
        <v>1</v>
      </c>
      <c r="E47" s="148">
        <f>'Ratios 2023'!D54</f>
        <v>42.57704212</v>
      </c>
      <c r="F47" s="148">
        <f>'Ratios 2024'!D54</f>
        <v>17.42169316</v>
      </c>
      <c r="G47" s="177">
        <f>average(D47:F47)</f>
        <v>20.33291176</v>
      </c>
      <c r="H47" s="149" t="s">
        <v>231</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232</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233</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243</v>
      </c>
      <c r="E51" s="45" t="s">
        <v>244</v>
      </c>
      <c r="F51" s="45" t="s">
        <v>245</v>
      </c>
      <c r="G51" s="59" t="s">
        <v>246</v>
      </c>
      <c r="H51" s="59"/>
      <c r="I51" s="43"/>
      <c r="J51" s="43"/>
      <c r="K51" s="43"/>
      <c r="L51" s="43"/>
      <c r="M51" s="43"/>
      <c r="N51" s="43"/>
      <c r="O51" s="43"/>
      <c r="P51" s="43"/>
      <c r="Q51" s="43"/>
      <c r="R51" s="43"/>
      <c r="S51" s="43"/>
      <c r="T51" s="43"/>
      <c r="U51" s="43"/>
      <c r="V51" s="43"/>
      <c r="W51" s="43"/>
      <c r="X51" s="43"/>
      <c r="Y51" s="43"/>
    </row>
    <row r="52">
      <c r="A52" s="138"/>
      <c r="B52" s="49"/>
      <c r="C52" s="147" t="s">
        <v>236</v>
      </c>
      <c r="D52" s="184">
        <f>'Ratios 2022'!D59</f>
        <v>0</v>
      </c>
      <c r="E52" s="184">
        <f>'Ratios 2023'!D59</f>
        <v>0</v>
      </c>
      <c r="F52" s="184">
        <f>'Ratios 2024'!D59</f>
        <v>0</v>
      </c>
      <c r="G52" s="185">
        <f>average(D52:F52)</f>
        <v>0</v>
      </c>
      <c r="H52" s="149" t="s">
        <v>237</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FIRST TEE CHICAGO FOUNDATION</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FIRST TEE CHICAGO FOUNDATION</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1137851.0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1137851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124980.0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124980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1605.0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260103.0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140108.0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119995</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97</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1384431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FIRST TEE CHICAGO FOUNDATION</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187663</v>
      </c>
      <c r="D7" s="99">
        <v>110752.0</v>
      </c>
      <c r="E7" s="99">
        <v>42094.0</v>
      </c>
      <c r="F7" s="99">
        <v>34817.0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109</v>
      </c>
      <c r="C9" s="98">
        <f t="shared" si="1"/>
        <v>477958</v>
      </c>
      <c r="D9" s="99">
        <v>278877.0</v>
      </c>
      <c r="E9" s="99">
        <v>108273.0</v>
      </c>
      <c r="F9" s="99">
        <v>90808.0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37947</v>
      </c>
      <c r="D11" s="99">
        <v>22395.0</v>
      </c>
      <c r="E11" s="99">
        <v>8512.0</v>
      </c>
      <c r="F11" s="99">
        <v>7040.0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55741</v>
      </c>
      <c r="D12" s="99">
        <v>32896.0</v>
      </c>
      <c r="E12" s="99">
        <v>12503.0</v>
      </c>
      <c r="F12" s="99">
        <v>10342.0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28255</v>
      </c>
      <c r="D14" s="99">
        <v>0.0</v>
      </c>
      <c r="E14" s="99">
        <v>28255.0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26311</v>
      </c>
      <c r="D21" s="99">
        <v>19880.0</v>
      </c>
      <c r="E21" s="99">
        <v>0.0</v>
      </c>
      <c r="F21" s="99">
        <v>6431.0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77321</v>
      </c>
      <c r="D26" s="99">
        <v>57354.0</v>
      </c>
      <c r="E26" s="99">
        <v>19967.0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4989</v>
      </c>
      <c r="D28" s="99">
        <v>0.0</v>
      </c>
      <c r="E28" s="99">
        <v>4989.0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232707</v>
      </c>
      <c r="D31" s="99">
        <v>228610.0</v>
      </c>
      <c r="E31" s="99">
        <v>4097.0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37047</v>
      </c>
      <c r="D32" s="99">
        <v>21864.0</v>
      </c>
      <c r="E32" s="99">
        <v>8310.0</v>
      </c>
      <c r="F32" s="99">
        <v>6873.0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8360</v>
      </c>
      <c r="D34" s="99">
        <v>8360.0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57362</v>
      </c>
      <c r="D35" s="99">
        <v>42553.0</v>
      </c>
      <c r="E35" s="99">
        <v>14809.0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43229</v>
      </c>
      <c r="D36" s="99">
        <v>43229.0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24476</v>
      </c>
      <c r="D37" s="99">
        <v>24476.0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75665</v>
      </c>
      <c r="D38" s="99">
        <v>1792.0</v>
      </c>
      <c r="E38" s="99">
        <v>29574.0</v>
      </c>
      <c r="F38" s="99">
        <v>44299.0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1375031</v>
      </c>
      <c r="D40" s="103">
        <f t="shared" si="2"/>
        <v>893038</v>
      </c>
      <c r="E40" s="103">
        <f t="shared" si="2"/>
        <v>281383</v>
      </c>
      <c r="F40" s="103">
        <f t="shared" si="2"/>
        <v>200610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FIRST TEE CHICAGO FOUNDATION</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920715.0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152792.0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9011.0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2335261.0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232707.0</v>
      </c>
      <c r="E12" s="108">
        <f>D11-D12</f>
        <v>2102554</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3185072</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0.0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0</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1127583.0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2057489.0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3185072</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3185072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FIRST TEE CHICAGO FOUNDATION</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181</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182</v>
      </c>
      <c r="C3" s="144" t="s">
        <v>183</v>
      </c>
      <c r="D3" s="145">
        <f>'Expenses 2022'!C40</f>
        <v>1375031</v>
      </c>
      <c r="E3" s="146"/>
      <c r="F3" s="43"/>
      <c r="G3" s="43"/>
      <c r="H3" s="43"/>
      <c r="I3" s="43"/>
      <c r="J3" s="43"/>
      <c r="K3" s="43"/>
      <c r="L3" s="43"/>
      <c r="M3" s="43"/>
      <c r="N3" s="43"/>
      <c r="O3" s="43"/>
      <c r="P3" s="43"/>
      <c r="Q3" s="43"/>
      <c r="R3" s="43"/>
      <c r="S3" s="43"/>
      <c r="T3" s="43"/>
      <c r="U3" s="43"/>
      <c r="V3" s="43"/>
      <c r="W3" s="43"/>
      <c r="X3" s="43"/>
      <c r="Y3" s="43"/>
    </row>
    <row r="4">
      <c r="A4" s="138"/>
      <c r="B4" s="49"/>
      <c r="C4" s="144" t="s">
        <v>184</v>
      </c>
      <c r="D4" s="145">
        <f>'Expenses 2022'!C31</f>
        <v>232707</v>
      </c>
      <c r="E4" s="146"/>
      <c r="F4" s="43"/>
      <c r="G4" s="43"/>
      <c r="H4" s="43"/>
      <c r="I4" s="43"/>
      <c r="J4" s="43"/>
      <c r="K4" s="43"/>
      <c r="L4" s="43"/>
      <c r="M4" s="43"/>
      <c r="N4" s="43"/>
      <c r="O4" s="43"/>
      <c r="P4" s="43"/>
      <c r="Q4" s="43"/>
      <c r="R4" s="43"/>
      <c r="S4" s="43"/>
      <c r="T4" s="43"/>
      <c r="U4" s="43"/>
      <c r="V4" s="43"/>
      <c r="W4" s="43"/>
      <c r="X4" s="43"/>
      <c r="Y4" s="43"/>
    </row>
    <row r="5">
      <c r="A5" s="138"/>
      <c r="B5" s="49"/>
      <c r="C5" s="144" t="s">
        <v>185</v>
      </c>
      <c r="D5" s="145">
        <f>D3-D4</f>
        <v>1142324</v>
      </c>
      <c r="E5" s="146"/>
      <c r="F5" s="43"/>
      <c r="G5" s="43"/>
      <c r="H5" s="43"/>
      <c r="I5" s="43"/>
      <c r="J5" s="43"/>
      <c r="K5" s="43"/>
      <c r="L5" s="43"/>
      <c r="M5" s="43"/>
      <c r="N5" s="43"/>
      <c r="O5" s="43"/>
      <c r="P5" s="43"/>
      <c r="Q5" s="43"/>
      <c r="R5" s="43"/>
      <c r="S5" s="43"/>
      <c r="T5" s="43"/>
      <c r="U5" s="43"/>
      <c r="V5" s="43"/>
      <c r="W5" s="43"/>
      <c r="X5" s="43"/>
      <c r="Y5" s="43"/>
    </row>
    <row r="6">
      <c r="A6" s="138"/>
      <c r="B6" s="49"/>
      <c r="C6" s="144" t="s">
        <v>186</v>
      </c>
      <c r="D6" s="145">
        <f>D5/12</f>
        <v>95193.66667</v>
      </c>
      <c r="E6" s="146"/>
      <c r="F6" s="43"/>
      <c r="G6" s="43"/>
      <c r="H6" s="43"/>
      <c r="I6" s="43"/>
      <c r="J6" s="43"/>
      <c r="K6" s="43"/>
      <c r="L6" s="43"/>
      <c r="M6" s="43"/>
      <c r="N6" s="43"/>
      <c r="O6" s="43"/>
      <c r="P6" s="43"/>
      <c r="Q6" s="43"/>
      <c r="R6" s="43"/>
      <c r="S6" s="43"/>
      <c r="T6" s="43"/>
      <c r="U6" s="43"/>
      <c r="V6" s="43"/>
      <c r="W6" s="43"/>
      <c r="X6" s="43"/>
      <c r="Y6" s="43"/>
    </row>
    <row r="7">
      <c r="A7" s="138"/>
      <c r="B7" s="49"/>
      <c r="C7" s="144" t="s">
        <v>187</v>
      </c>
      <c r="D7" s="75">
        <f>'Balance Sheet 2022'!E2+'Balance Sheet 2022'!E3</f>
        <v>920715</v>
      </c>
      <c r="E7" s="146"/>
      <c r="F7" s="43"/>
      <c r="G7" s="43"/>
      <c r="H7" s="43"/>
      <c r="I7" s="43"/>
      <c r="J7" s="43"/>
      <c r="K7" s="43"/>
      <c r="L7" s="43"/>
      <c r="M7" s="43"/>
      <c r="N7" s="43"/>
      <c r="O7" s="43"/>
      <c r="P7" s="43"/>
      <c r="Q7" s="43"/>
      <c r="R7" s="43"/>
      <c r="S7" s="43"/>
      <c r="T7" s="43"/>
      <c r="U7" s="43"/>
      <c r="V7" s="43"/>
      <c r="W7" s="43"/>
      <c r="X7" s="43"/>
      <c r="Y7" s="43"/>
    </row>
    <row r="8">
      <c r="A8" s="138"/>
      <c r="B8" s="49"/>
      <c r="C8" s="147" t="s">
        <v>181</v>
      </c>
      <c r="D8" s="148">
        <f>D7/D6</f>
        <v>9.672019497</v>
      </c>
      <c r="E8" s="149" t="s">
        <v>188</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189</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190</v>
      </c>
      <c r="C11" s="144" t="s">
        <v>191</v>
      </c>
      <c r="D11" s="75">
        <f>'Balance Sheet 2022'!E30</f>
        <v>1127583</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192</v>
      </c>
      <c r="D12" s="75">
        <f>'Expenses 2022'!C40</f>
        <v>1375031</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193</v>
      </c>
      <c r="D13" s="145">
        <f>D12/12</f>
        <v>114585.9167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189</v>
      </c>
      <c r="D14" s="148">
        <f>D11/D13</f>
        <v>9.840502505</v>
      </c>
      <c r="E14" s="149" t="s">
        <v>188</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194</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195</v>
      </c>
      <c r="C17" s="144" t="s">
        <v>196</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192</v>
      </c>
      <c r="D18" s="75">
        <f>'Expenses 2022'!C40</f>
        <v>1375031</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193</v>
      </c>
      <c r="D19" s="145">
        <f>D18/12</f>
        <v>114585.9167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197</v>
      </c>
      <c r="D20" s="148">
        <f>D17/D19</f>
        <v>0</v>
      </c>
      <c r="E20" s="149" t="s">
        <v>188</v>
      </c>
      <c r="F20" s="43"/>
      <c r="G20" s="43"/>
      <c r="H20" s="43"/>
      <c r="I20" s="43"/>
      <c r="J20" s="43"/>
      <c r="K20" s="43"/>
      <c r="L20" s="43"/>
      <c r="M20" s="43"/>
      <c r="N20" s="43"/>
      <c r="O20" s="43"/>
      <c r="P20" s="43"/>
      <c r="Q20" s="43"/>
      <c r="R20" s="43"/>
      <c r="S20" s="43"/>
      <c r="T20" s="43"/>
      <c r="U20" s="43"/>
      <c r="V20" s="43"/>
      <c r="W20" s="43"/>
      <c r="X20" s="43"/>
      <c r="Y20" s="43"/>
    </row>
    <row r="21">
      <c r="A21" s="138"/>
      <c r="B21" s="49"/>
      <c r="C21" s="153" t="s">
        <v>198</v>
      </c>
      <c r="D21" s="154">
        <f>D20+D8</f>
        <v>9.672019497</v>
      </c>
      <c r="E21" s="155" t="s">
        <v>188</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199</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200</v>
      </c>
      <c r="C24" s="159"/>
      <c r="D24" s="160">
        <f>max('Revenues 2022'!E2:E7,'Revenues 2022'!F10:F15)</f>
        <v>1137851</v>
      </c>
      <c r="E24" s="161" t="s">
        <v>201</v>
      </c>
      <c r="F24" s="43"/>
      <c r="G24" s="43"/>
      <c r="H24" s="43"/>
      <c r="I24" s="43"/>
      <c r="J24" s="43"/>
      <c r="K24" s="43"/>
      <c r="L24" s="43"/>
      <c r="M24" s="43"/>
      <c r="N24" s="43"/>
      <c r="O24" s="43"/>
      <c r="P24" s="43"/>
      <c r="Q24" s="43"/>
      <c r="R24" s="43"/>
      <c r="S24" s="43"/>
      <c r="T24" s="43"/>
      <c r="U24" s="43"/>
      <c r="V24" s="43"/>
      <c r="W24" s="43"/>
      <c r="X24" s="43"/>
      <c r="Y24" s="43"/>
    </row>
    <row r="25">
      <c r="A25" s="138"/>
      <c r="B25" s="49"/>
      <c r="C25" s="144" t="s">
        <v>202</v>
      </c>
      <c r="D25" s="145">
        <f>'Revenues 2022'!F44</f>
        <v>1384431</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199</v>
      </c>
      <c r="D26" s="162">
        <f>D24/D25</f>
        <v>0.8218907262</v>
      </c>
      <c r="E26" s="149" t="s">
        <v>203</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204</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205</v>
      </c>
      <c r="C29" s="144" t="s">
        <v>206</v>
      </c>
      <c r="D29" s="75">
        <f>SUM('Expenses 2022'!C7:C9)</f>
        <v>665621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207</v>
      </c>
      <c r="D30" s="75">
        <f>SUM('Expenses 2022'!C10:C12)</f>
        <v>93688</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208</v>
      </c>
      <c r="D31" s="75">
        <f>sum(D29:D30)</f>
        <v>759309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183</v>
      </c>
      <c r="D32" s="75">
        <f>'Expenses 2022'!C40</f>
        <v>1375031</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209</v>
      </c>
      <c r="D33" s="162">
        <f>D31/D32</f>
        <v>0.5522122774</v>
      </c>
      <c r="E33" s="149" t="s">
        <v>210</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211</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212</v>
      </c>
      <c r="C36" s="144" t="s">
        <v>213</v>
      </c>
      <c r="D36" s="75">
        <f>SUM('Expenses 2022'!C10:C11)</f>
        <v>37947</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206</v>
      </c>
      <c r="D37" s="75">
        <f>SUM('Expenses 2022'!C7:C9)</f>
        <v>665621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211</v>
      </c>
      <c r="D38" s="162">
        <f>D36/D37</f>
        <v>0.05700992006</v>
      </c>
      <c r="E38" s="149" t="s">
        <v>214</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215</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216</v>
      </c>
      <c r="C41" s="147" t="s">
        <v>217</v>
      </c>
      <c r="D41" s="75">
        <f>'Expenses 2022'!D40</f>
        <v>893038</v>
      </c>
      <c r="E41" s="164">
        <f t="shared" ref="E41:E44" si="1">D41/$D$44</f>
        <v>0.6494675393</v>
      </c>
      <c r="F41" s="43"/>
      <c r="G41" s="43"/>
      <c r="H41" s="43"/>
      <c r="I41" s="43"/>
      <c r="J41" s="43"/>
      <c r="K41" s="43"/>
      <c r="L41" s="43"/>
      <c r="M41" s="43"/>
      <c r="N41" s="43"/>
      <c r="O41" s="43"/>
      <c r="P41" s="43"/>
      <c r="Q41" s="43"/>
      <c r="R41" s="43"/>
      <c r="S41" s="43"/>
      <c r="T41" s="43"/>
      <c r="U41" s="43"/>
      <c r="V41" s="43"/>
      <c r="W41" s="43"/>
      <c r="X41" s="43"/>
      <c r="Y41" s="43"/>
    </row>
    <row r="42">
      <c r="A42" s="138"/>
      <c r="B42" s="49"/>
      <c r="C42" s="147" t="s">
        <v>218</v>
      </c>
      <c r="D42" s="145">
        <f>'Expenses 2022'!E40</f>
        <v>281383</v>
      </c>
      <c r="E42" s="164">
        <f t="shared" si="1"/>
        <v>0.2046375682</v>
      </c>
      <c r="F42" s="43"/>
      <c r="G42" s="43"/>
      <c r="H42" s="43"/>
      <c r="I42" s="43"/>
      <c r="J42" s="43"/>
      <c r="K42" s="43"/>
      <c r="L42" s="43"/>
      <c r="M42" s="43"/>
      <c r="N42" s="43"/>
      <c r="O42" s="43"/>
      <c r="P42" s="43"/>
      <c r="Q42" s="43"/>
      <c r="R42" s="43"/>
      <c r="S42" s="43"/>
      <c r="T42" s="43"/>
      <c r="U42" s="43"/>
      <c r="V42" s="43"/>
      <c r="W42" s="43"/>
      <c r="X42" s="43"/>
      <c r="Y42" s="43"/>
    </row>
    <row r="43">
      <c r="A43" s="138"/>
      <c r="B43" s="49"/>
      <c r="C43" s="147" t="s">
        <v>219</v>
      </c>
      <c r="D43" s="145">
        <f>'Expenses 2022'!F40</f>
        <v>200610</v>
      </c>
      <c r="E43" s="164">
        <f t="shared" si="1"/>
        <v>0.1458948926</v>
      </c>
      <c r="F43" s="43"/>
      <c r="G43" s="43"/>
      <c r="H43" s="43"/>
      <c r="I43" s="43"/>
      <c r="J43" s="43"/>
      <c r="K43" s="43"/>
      <c r="L43" s="43"/>
      <c r="M43" s="43"/>
      <c r="N43" s="43"/>
      <c r="O43" s="43"/>
      <c r="P43" s="43"/>
      <c r="Q43" s="43"/>
      <c r="R43" s="43"/>
      <c r="S43" s="43"/>
      <c r="T43" s="43"/>
      <c r="U43" s="43"/>
      <c r="V43" s="43"/>
      <c r="W43" s="43"/>
      <c r="X43" s="43"/>
      <c r="Y43" s="43"/>
    </row>
    <row r="44">
      <c r="A44" s="138"/>
      <c r="B44" s="49"/>
      <c r="C44" s="144" t="s">
        <v>183</v>
      </c>
      <c r="D44" s="145">
        <f>sum(D41:D43)</f>
        <v>1375031</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220</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221</v>
      </c>
      <c r="C47" s="144" t="s">
        <v>222</v>
      </c>
      <c r="D47" s="145">
        <f>'Revenues 2022'!F9</f>
        <v>1137851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223</v>
      </c>
      <c r="D48" s="145">
        <f>'Expenses 2022'!F40</f>
        <v>200610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224</v>
      </c>
      <c r="D49" s="165">
        <f>if(D48=0, "$0",D47/D48)</f>
        <v>5.671955536</v>
      </c>
      <c r="E49" s="149" t="s">
        <v>225</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226</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227</v>
      </c>
      <c r="C52" s="144" t="s">
        <v>228</v>
      </c>
      <c r="D52" s="145">
        <f>sum('Balance Sheet 2022'!E2:E10)</f>
        <v>1082518</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229</v>
      </c>
      <c r="D53" s="145">
        <f>sum('Balance Sheet 2022'!E19:E22)</f>
        <v>0</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230</v>
      </c>
      <c r="D54" s="167">
        <f>if(D53=0,1,D52/D53)</f>
        <v>1</v>
      </c>
      <c r="E54" s="149" t="s">
        <v>231</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232</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233</v>
      </c>
      <c r="C57" s="144" t="s">
        <v>234</v>
      </c>
      <c r="D57" s="145">
        <f>sum('Balance Sheet 2022'!E25:E26)</f>
        <v>0</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235</v>
      </c>
      <c r="D58" s="145">
        <f>'Balance Sheet 2022'!E18</f>
        <v>3185072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236</v>
      </c>
      <c r="D59" s="168">
        <f>D57/D58</f>
        <v>0</v>
      </c>
      <c r="E59" s="149" t="s">
        <v>237</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FIRST TEE CHICAGO FOUNDATION</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1452633.0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1452633</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222613.0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c r="D13" s="61"/>
      <c r="E13" s="61"/>
      <c r="F13" s="62">
        <v>0.0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222613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33668.0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399050.0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147323.0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251727</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98</v>
      </c>
      <c r="D44" s="88"/>
      <c r="E44" s="88"/>
      <c r="F44" s="89">
        <f>sum(F16:F43)+F9</f>
        <v>1960641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FIRST TEE CHICAGO FOUNDATION</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99</v>
      </c>
      <c r="D2" s="42" t="s">
        <v>100</v>
      </c>
      <c r="E2" s="42" t="s">
        <v>101</v>
      </c>
      <c r="F2" s="42" t="s">
        <v>102</v>
      </c>
      <c r="G2" s="43"/>
      <c r="H2" s="43"/>
      <c r="I2" s="43"/>
      <c r="J2" s="43"/>
      <c r="K2" s="43"/>
      <c r="L2" s="43"/>
      <c r="M2" s="43"/>
      <c r="N2" s="43"/>
      <c r="O2" s="43"/>
      <c r="P2" s="43"/>
      <c r="Q2" s="43"/>
      <c r="R2" s="43"/>
      <c r="S2" s="43"/>
      <c r="T2" s="43"/>
      <c r="U2" s="43"/>
      <c r="V2" s="43"/>
      <c r="W2" s="43"/>
      <c r="X2" s="43"/>
      <c r="Y2" s="43"/>
      <c r="Z2" s="43"/>
    </row>
    <row r="3">
      <c r="A3" s="80">
        <v>1.0</v>
      </c>
      <c r="B3" s="96" t="s">
        <v>103</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104</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105</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106</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107</v>
      </c>
      <c r="C7" s="98">
        <f t="shared" si="1"/>
        <v>0</v>
      </c>
      <c r="D7" s="99">
        <v>0.0</v>
      </c>
      <c r="E7" s="99">
        <v>0.0</v>
      </c>
      <c r="F7" s="99">
        <v>0.0</v>
      </c>
      <c r="G7" s="43"/>
      <c r="H7" s="43"/>
      <c r="I7" s="43"/>
      <c r="J7" s="43"/>
      <c r="K7" s="43"/>
      <c r="L7" s="43"/>
      <c r="M7" s="43"/>
      <c r="N7" s="43"/>
      <c r="O7" s="43"/>
      <c r="P7" s="43"/>
      <c r="Q7" s="43"/>
      <c r="R7" s="43"/>
      <c r="S7" s="43"/>
      <c r="T7" s="43"/>
      <c r="U7" s="43"/>
      <c r="V7" s="43"/>
      <c r="W7" s="43"/>
      <c r="X7" s="43"/>
      <c r="Y7" s="43"/>
      <c r="Z7" s="43"/>
    </row>
    <row r="8">
      <c r="A8" s="80">
        <v>6.0</v>
      </c>
      <c r="B8" s="96" t="s">
        <v>108</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109</v>
      </c>
      <c r="C9" s="98">
        <f t="shared" si="1"/>
        <v>857101</v>
      </c>
      <c r="D9" s="99">
        <v>596674.0</v>
      </c>
      <c r="E9" s="99">
        <v>160748.0</v>
      </c>
      <c r="F9" s="99">
        <v>99679.0</v>
      </c>
      <c r="G9" s="43"/>
      <c r="H9" s="43"/>
      <c r="I9" s="43"/>
      <c r="J9" s="43"/>
      <c r="K9" s="43"/>
      <c r="L9" s="43"/>
      <c r="M9" s="43"/>
      <c r="N9" s="43"/>
      <c r="O9" s="43"/>
      <c r="P9" s="43"/>
      <c r="Q9" s="43"/>
      <c r="R9" s="43"/>
      <c r="S9" s="43"/>
      <c r="T9" s="43"/>
      <c r="U9" s="43"/>
      <c r="V9" s="43"/>
      <c r="W9" s="43"/>
      <c r="X9" s="43"/>
      <c r="Y9" s="43"/>
      <c r="Z9" s="43"/>
    </row>
    <row r="10">
      <c r="A10" s="80">
        <v>8.0</v>
      </c>
      <c r="B10" s="96" t="s">
        <v>110</v>
      </c>
      <c r="C10" s="98">
        <f t="shared" si="1"/>
        <v>0</v>
      </c>
      <c r="D10" s="99">
        <v>0.0</v>
      </c>
      <c r="E10" s="99">
        <v>0.0</v>
      </c>
      <c r="F10" s="99">
        <v>0.0</v>
      </c>
      <c r="G10" s="43"/>
      <c r="H10" s="43"/>
      <c r="I10" s="43"/>
      <c r="J10" s="43"/>
      <c r="K10" s="43"/>
      <c r="L10" s="43"/>
      <c r="M10" s="43"/>
      <c r="N10" s="43"/>
      <c r="O10" s="43"/>
      <c r="P10" s="43"/>
      <c r="Q10" s="43"/>
      <c r="R10" s="43"/>
      <c r="S10" s="43"/>
      <c r="T10" s="43"/>
      <c r="U10" s="43"/>
      <c r="V10" s="43"/>
      <c r="W10" s="43"/>
      <c r="X10" s="43"/>
      <c r="Y10" s="43"/>
      <c r="Z10" s="43"/>
    </row>
    <row r="11">
      <c r="A11" s="45">
        <v>9.0</v>
      </c>
      <c r="B11" s="46" t="s">
        <v>111</v>
      </c>
      <c r="C11" s="98">
        <f t="shared" si="1"/>
        <v>44295</v>
      </c>
      <c r="D11" s="99">
        <v>31048.0</v>
      </c>
      <c r="E11" s="99">
        <v>8237.0</v>
      </c>
      <c r="F11" s="99">
        <v>5010.0</v>
      </c>
      <c r="G11" s="43"/>
      <c r="H11" s="43"/>
      <c r="I11" s="43"/>
      <c r="J11" s="43"/>
      <c r="K11" s="43"/>
      <c r="L11" s="43"/>
      <c r="M11" s="43"/>
      <c r="N11" s="43"/>
      <c r="O11" s="43"/>
      <c r="P11" s="43"/>
      <c r="Q11" s="43"/>
      <c r="R11" s="43"/>
      <c r="S11" s="43"/>
      <c r="T11" s="43"/>
      <c r="U11" s="43"/>
      <c r="V11" s="43"/>
      <c r="W11" s="43"/>
      <c r="X11" s="43"/>
      <c r="Y11" s="43"/>
      <c r="Z11" s="43"/>
    </row>
    <row r="12">
      <c r="A12" s="45">
        <v>10.0</v>
      </c>
      <c r="B12" s="46" t="s">
        <v>112</v>
      </c>
      <c r="C12" s="98">
        <f t="shared" si="1"/>
        <v>74107</v>
      </c>
      <c r="D12" s="99">
        <v>51946.0</v>
      </c>
      <c r="E12" s="99">
        <v>13780.0</v>
      </c>
      <c r="F12" s="99">
        <v>8381.0</v>
      </c>
      <c r="G12" s="43"/>
      <c r="H12" s="43"/>
      <c r="I12" s="43"/>
      <c r="J12" s="43"/>
      <c r="K12" s="43"/>
      <c r="L12" s="43"/>
      <c r="M12" s="43"/>
      <c r="N12" s="43"/>
      <c r="O12" s="43"/>
      <c r="P12" s="43"/>
      <c r="Q12" s="43"/>
      <c r="R12" s="43"/>
      <c r="S12" s="43"/>
      <c r="T12" s="43"/>
      <c r="U12" s="43"/>
      <c r="V12" s="43"/>
      <c r="W12" s="43"/>
      <c r="X12" s="43"/>
      <c r="Y12" s="43"/>
      <c r="Z12" s="43"/>
    </row>
    <row r="13">
      <c r="A13" s="45">
        <v>11.0</v>
      </c>
      <c r="B13" s="46" t="s">
        <v>113</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114</v>
      </c>
      <c r="B14" s="46" t="s">
        <v>115</v>
      </c>
      <c r="C14" s="98">
        <f t="shared" si="1"/>
        <v>30724</v>
      </c>
      <c r="D14" s="99">
        <v>0.0</v>
      </c>
      <c r="E14" s="99">
        <v>30724.0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116</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117</v>
      </c>
      <c r="C16" s="98">
        <f t="shared" si="1"/>
        <v>0</v>
      </c>
      <c r="D16" s="99">
        <v>0.0</v>
      </c>
      <c r="E16" s="99">
        <v>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118</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119</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120</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121</v>
      </c>
      <c r="C20" s="98">
        <f t="shared" si="1"/>
        <v>0</v>
      </c>
      <c r="D20" s="99">
        <v>0.0</v>
      </c>
      <c r="E20" s="99">
        <v>0.0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122</v>
      </c>
      <c r="C21" s="98">
        <f t="shared" si="1"/>
        <v>76083</v>
      </c>
      <c r="D21" s="99">
        <v>65146.0</v>
      </c>
      <c r="E21" s="99">
        <v>0.0</v>
      </c>
      <c r="F21" s="99">
        <v>10937.0</v>
      </c>
      <c r="G21" s="43"/>
      <c r="H21" s="43"/>
      <c r="I21" s="43"/>
      <c r="J21" s="43"/>
      <c r="K21" s="43"/>
      <c r="L21" s="43"/>
      <c r="M21" s="43"/>
      <c r="N21" s="43"/>
      <c r="O21" s="43"/>
      <c r="P21" s="43"/>
      <c r="Q21" s="43"/>
      <c r="R21" s="43"/>
      <c r="S21" s="43"/>
      <c r="T21" s="43"/>
      <c r="U21" s="43"/>
      <c r="V21" s="43"/>
      <c r="W21" s="43"/>
      <c r="X21" s="43"/>
      <c r="Y21" s="43"/>
      <c r="Z21" s="43"/>
    </row>
    <row r="22">
      <c r="A22" s="45">
        <v>13.0</v>
      </c>
      <c r="B22" s="46" t="s">
        <v>123</v>
      </c>
      <c r="C22" s="98">
        <f t="shared" si="1"/>
        <v>0</v>
      </c>
      <c r="D22" s="99">
        <v>0.0</v>
      </c>
      <c r="E22" s="99">
        <v>0.0</v>
      </c>
      <c r="F22" s="99">
        <v>0.0</v>
      </c>
      <c r="G22" s="43"/>
      <c r="H22" s="43"/>
      <c r="I22" s="43"/>
      <c r="J22" s="43"/>
      <c r="K22" s="43"/>
      <c r="L22" s="43"/>
      <c r="M22" s="43"/>
      <c r="N22" s="43"/>
      <c r="O22" s="43"/>
      <c r="P22" s="43"/>
      <c r="Q22" s="43"/>
      <c r="R22" s="43"/>
      <c r="S22" s="43"/>
      <c r="T22" s="43"/>
      <c r="U22" s="43"/>
      <c r="V22" s="43"/>
      <c r="W22" s="43"/>
      <c r="X22" s="43"/>
      <c r="Y22" s="43"/>
      <c r="Z22" s="43"/>
    </row>
    <row r="23">
      <c r="A23" s="45">
        <v>14.0</v>
      </c>
      <c r="B23" s="46" t="s">
        <v>124</v>
      </c>
      <c r="C23" s="98">
        <f t="shared" si="1"/>
        <v>0</v>
      </c>
      <c r="D23" s="99">
        <v>0.0</v>
      </c>
      <c r="E23" s="99">
        <v>0.0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125</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126</v>
      </c>
      <c r="C26" s="98">
        <f t="shared" si="1"/>
        <v>58100</v>
      </c>
      <c r="D26" s="99">
        <v>39659.0</v>
      </c>
      <c r="E26" s="99">
        <v>18441.0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127</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128</v>
      </c>
      <c r="C28" s="98">
        <f t="shared" si="1"/>
        <v>4359</v>
      </c>
      <c r="D28" s="99">
        <v>0.0</v>
      </c>
      <c r="E28" s="99">
        <v>4359.0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129</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130</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131</v>
      </c>
      <c r="C31" s="98">
        <f t="shared" si="1"/>
        <v>304347</v>
      </c>
      <c r="D31" s="99">
        <v>297324.0</v>
      </c>
      <c r="E31" s="99">
        <v>7023.0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132</v>
      </c>
      <c r="C32" s="98">
        <f t="shared" si="1"/>
        <v>45333</v>
      </c>
      <c r="D32" s="99">
        <v>31776.0</v>
      </c>
      <c r="E32" s="99">
        <v>8430.0</v>
      </c>
      <c r="F32" s="99">
        <v>5127.0</v>
      </c>
      <c r="G32" s="43"/>
      <c r="H32" s="43"/>
      <c r="I32" s="43"/>
      <c r="J32" s="43"/>
      <c r="K32" s="43"/>
      <c r="L32" s="43"/>
      <c r="M32" s="43"/>
      <c r="N32" s="43"/>
      <c r="O32" s="43"/>
      <c r="P32" s="43"/>
      <c r="Q32" s="43"/>
      <c r="R32" s="43"/>
      <c r="S32" s="43"/>
      <c r="T32" s="43"/>
      <c r="U32" s="43"/>
      <c r="V32" s="43"/>
      <c r="W32" s="43"/>
      <c r="X32" s="43"/>
      <c r="Y32" s="43"/>
      <c r="Z32" s="43"/>
    </row>
    <row r="33">
      <c r="A33" s="45">
        <v>24.0</v>
      </c>
      <c r="B33" s="46" t="s">
        <v>133</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114</v>
      </c>
      <c r="B34" s="46" t="s">
        <v>134</v>
      </c>
      <c r="C34" s="98">
        <f t="shared" si="1"/>
        <v>4908</v>
      </c>
      <c r="D34" s="99">
        <v>4908.0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2" t="s">
        <v>135</v>
      </c>
      <c r="C35" s="98">
        <f t="shared" si="1"/>
        <v>28400</v>
      </c>
      <c r="D35" s="99">
        <v>19579.0</v>
      </c>
      <c r="E35" s="99">
        <v>8821.0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136</v>
      </c>
      <c r="C36" s="98">
        <f t="shared" si="1"/>
        <v>63244</v>
      </c>
      <c r="D36" s="99">
        <v>63244.0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137</v>
      </c>
      <c r="C37" s="98">
        <f t="shared" si="1"/>
        <v>6644</v>
      </c>
      <c r="D37" s="99">
        <v>6644.0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65943</v>
      </c>
      <c r="D38" s="99">
        <v>4936.0</v>
      </c>
      <c r="E38" s="99">
        <v>30594.0</v>
      </c>
      <c r="F38" s="99">
        <v>30413.0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3">
        <f t="shared" ref="C40:F40" si="2">sum(C3:C39)</f>
        <v>1663588</v>
      </c>
      <c r="D40" s="103">
        <f t="shared" si="2"/>
        <v>1212884</v>
      </c>
      <c r="E40" s="103">
        <f t="shared" si="2"/>
        <v>291157</v>
      </c>
      <c r="F40" s="103">
        <f t="shared" si="2"/>
        <v>159547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FIRST TEE CHICAGO FOUNDATION</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140</v>
      </c>
      <c r="B2" s="45">
        <v>1.0</v>
      </c>
      <c r="C2" s="46" t="s">
        <v>141</v>
      </c>
      <c r="D2" s="110"/>
      <c r="E2" s="111">
        <v>523710.0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2"/>
      <c r="E3" s="111">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0"/>
      <c r="E4" s="111">
        <v>100000.0</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0"/>
      <c r="E10" s="111">
        <v>9070.0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1">
        <v>49162.0</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1">
        <v>11120.0</v>
      </c>
      <c r="E12" s="108">
        <f>D11-D12</f>
        <v>38042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2"/>
      <c r="E14" s="111">
        <v>572790.0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2"/>
      <c r="E16" s="111">
        <v>2253735.0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3"/>
      <c r="E18" s="114">
        <f>sum(E2:E17)</f>
        <v>3497347</v>
      </c>
      <c r="F18" s="43"/>
      <c r="G18" s="43"/>
      <c r="H18" s="43"/>
      <c r="I18" s="43"/>
      <c r="J18" s="43"/>
      <c r="K18" s="43"/>
      <c r="L18" s="43"/>
      <c r="M18" s="43"/>
      <c r="N18" s="43"/>
      <c r="O18" s="43"/>
      <c r="P18" s="43"/>
      <c r="Q18" s="43"/>
      <c r="R18" s="43"/>
      <c r="S18" s="43"/>
      <c r="T18" s="43"/>
      <c r="U18" s="43"/>
      <c r="V18" s="43"/>
      <c r="W18" s="43"/>
      <c r="X18" s="43"/>
      <c r="Y18" s="43"/>
      <c r="Z18" s="43"/>
    </row>
    <row r="19">
      <c r="A19" s="44" t="s">
        <v>160</v>
      </c>
      <c r="B19" s="115">
        <v>17.0</v>
      </c>
      <c r="C19" s="116" t="s">
        <v>161</v>
      </c>
      <c r="D19" s="117"/>
      <c r="E19" s="111">
        <v>14862.0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162</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163</v>
      </c>
      <c r="D21" s="117"/>
      <c r="E21" s="111">
        <v>0.0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164</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165</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166</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167</v>
      </c>
      <c r="D25" s="121"/>
      <c r="E25" s="118">
        <v>0.0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168</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169</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170</v>
      </c>
      <c r="D28" s="125"/>
      <c r="E28" s="126">
        <f>sum(E19:E27)</f>
        <v>14862</v>
      </c>
      <c r="F28" s="43"/>
      <c r="G28" s="43"/>
      <c r="H28" s="43"/>
      <c r="I28" s="43"/>
      <c r="J28" s="43"/>
      <c r="K28" s="43"/>
      <c r="L28" s="43"/>
      <c r="M28" s="43"/>
      <c r="N28" s="43"/>
      <c r="O28" s="43"/>
      <c r="P28" s="43"/>
      <c r="Q28" s="43"/>
      <c r="R28" s="43"/>
      <c r="S28" s="43"/>
      <c r="T28" s="43"/>
      <c r="U28" s="43"/>
      <c r="V28" s="43"/>
      <c r="W28" s="43"/>
      <c r="X28" s="43"/>
      <c r="Y28" s="43"/>
      <c r="Z28" s="43"/>
    </row>
    <row r="29">
      <c r="A29" s="65" t="s">
        <v>171</v>
      </c>
      <c r="B29" s="127"/>
      <c r="C29" s="128" t="s">
        <v>172</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173</v>
      </c>
      <c r="D30" s="117"/>
      <c r="E30" s="111">
        <v>978750.0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174</v>
      </c>
      <c r="D31" s="117"/>
      <c r="E31" s="111">
        <v>2503735.0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175</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176</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177</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178</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179</v>
      </c>
      <c r="D36" s="131"/>
      <c r="E36" s="126">
        <f>sum(E30:E35)</f>
        <v>3482485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180</v>
      </c>
      <c r="D37" s="135"/>
      <c r="E37" s="136">
        <f>E36+E28</f>
        <v>3497347</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